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66171\Documents\BN\GZ\2020\kviz_2020\"/>
    </mc:Choice>
  </mc:AlternateContent>
  <bookViews>
    <workbookView xWindow="0" yWindow="0" windowWidth="28800" windowHeight="13020" activeTab="1"/>
  </bookViews>
  <sheets>
    <sheet name="Osnovni_podatki" sheetId="7" r:id="rId1"/>
    <sheet name="PIONIRJI" sheetId="3" r:id="rId2"/>
    <sheet name="MLADINCI" sheetId="6" r:id="rId3"/>
    <sheet name="PRIPRAVNIKI" sheetId="4" r:id="rId4"/>
    <sheet name="Letnice" sheetId="8" r:id="rId5"/>
  </sheets>
  <definedNames>
    <definedName name="_xlnm.Print_Area" localSheetId="2">MLADINCI!$A$1:$X$27</definedName>
    <definedName name="_xlnm.Print_Area" localSheetId="1">PIONIRJI!$A$1:$X$25</definedName>
    <definedName name="_xlnm.Print_Area" localSheetId="3">PRIPRAVNIKI!$A$1:$U$15</definedName>
    <definedName name="_xlnm.Print_Titles" localSheetId="2">MLADINCI!$1:$4</definedName>
    <definedName name="_xlnm.Print_Titles" localSheetId="1">PIONIRJI!$1:$4</definedName>
    <definedName name="_xlnm.Print_Titles" localSheetId="3">PRIPRAVNIKI!$1:$4</definedName>
  </definedNames>
  <calcPr calcId="152511"/>
</workbook>
</file>

<file path=xl/calcChain.xml><?xml version="1.0" encoding="utf-8"?>
<calcChain xmlns="http://schemas.openxmlformats.org/spreadsheetml/2006/main">
  <c r="T15" i="3" l="1"/>
  <c r="P11" i="4" l="1"/>
  <c r="M9" i="4" l="1"/>
  <c r="M11" i="4"/>
  <c r="M8" i="4"/>
  <c r="M5" i="4"/>
  <c r="M12" i="4"/>
  <c r="M7" i="4"/>
  <c r="M10" i="4"/>
  <c r="M6" i="4"/>
  <c r="Q12" i="6"/>
  <c r="Q9" i="6"/>
  <c r="Q15" i="6"/>
  <c r="Q8" i="6"/>
  <c r="Q24" i="6"/>
  <c r="Q10" i="6"/>
  <c r="Q13" i="6"/>
  <c r="Q18" i="6"/>
  <c r="Q17" i="6"/>
  <c r="Q7" i="6"/>
  <c r="Q20" i="6"/>
  <c r="Q14" i="6"/>
  <c r="Q5" i="6"/>
  <c r="Q6" i="6"/>
  <c r="Q22" i="6"/>
  <c r="Q23" i="6"/>
  <c r="Q21" i="6"/>
  <c r="Q16" i="6"/>
  <c r="Q11" i="6"/>
  <c r="Q19" i="6"/>
  <c r="Q11" i="3"/>
  <c r="Q17" i="3"/>
  <c r="Q10" i="3"/>
  <c r="Q21" i="3"/>
  <c r="Q7" i="3"/>
  <c r="Q5" i="3"/>
  <c r="Q13" i="3"/>
  <c r="Q9" i="3"/>
  <c r="Q6" i="3"/>
  <c r="Q19" i="3"/>
  <c r="Q15" i="3"/>
  <c r="Q18" i="3"/>
  <c r="Q14" i="3"/>
  <c r="Q12" i="3"/>
  <c r="Q22" i="3"/>
  <c r="Q8" i="3"/>
  <c r="Q20" i="3"/>
  <c r="Q16" i="3"/>
  <c r="J12" i="6" l="1"/>
  <c r="K12" i="6" s="1"/>
  <c r="J9" i="6"/>
  <c r="K9" i="6" s="1"/>
  <c r="J15" i="6"/>
  <c r="K15" i="6" s="1"/>
  <c r="J8" i="6"/>
  <c r="K8" i="6" s="1"/>
  <c r="J24" i="6"/>
  <c r="K24" i="6" s="1"/>
  <c r="J10" i="6"/>
  <c r="K10" i="6" s="1"/>
  <c r="J13" i="6"/>
  <c r="K13" i="6" s="1"/>
  <c r="J18" i="6"/>
  <c r="K18" i="6" s="1"/>
  <c r="J17" i="6"/>
  <c r="K17" i="6" s="1"/>
  <c r="J7" i="6"/>
  <c r="K7" i="6" s="1"/>
  <c r="J20" i="6"/>
  <c r="K20" i="6" s="1"/>
  <c r="J14" i="6"/>
  <c r="K14" i="6" s="1"/>
  <c r="J5" i="6"/>
  <c r="K5" i="6" s="1"/>
  <c r="J6" i="6"/>
  <c r="K6" i="6" s="1"/>
  <c r="J22" i="6"/>
  <c r="K22" i="6" s="1"/>
  <c r="J23" i="6"/>
  <c r="K23" i="6" s="1"/>
  <c r="J21" i="6"/>
  <c r="K21" i="6" s="1"/>
  <c r="J16" i="6"/>
  <c r="K16" i="6" s="1"/>
  <c r="J11" i="6"/>
  <c r="K11" i="6" s="1"/>
  <c r="J19" i="6"/>
  <c r="K19" i="6" s="1"/>
  <c r="J11" i="3"/>
  <c r="J6" i="3"/>
  <c r="J21" i="3"/>
  <c r="J5" i="3"/>
  <c r="J9" i="3"/>
  <c r="J15" i="3"/>
  <c r="J18" i="3"/>
  <c r="J22" i="3"/>
  <c r="J20" i="3"/>
  <c r="J17" i="3"/>
  <c r="J10" i="3"/>
  <c r="J7" i="3"/>
  <c r="J13" i="3"/>
  <c r="J19" i="3"/>
  <c r="J14" i="3"/>
  <c r="J12" i="3"/>
  <c r="J8" i="3"/>
  <c r="J16" i="3"/>
  <c r="K16" i="3" s="1"/>
  <c r="G1" i="4"/>
  <c r="G14" i="4"/>
  <c r="G15" i="4"/>
  <c r="K27" i="6"/>
  <c r="K26" i="6"/>
  <c r="K1" i="6"/>
  <c r="E12" i="8"/>
  <c r="E11" i="8"/>
  <c r="E10" i="8"/>
  <c r="E9" i="8"/>
  <c r="E8" i="8"/>
  <c r="B7" i="8"/>
  <c r="B6" i="8"/>
  <c r="B5" i="8"/>
  <c r="B4" i="8"/>
  <c r="B3" i="8"/>
  <c r="K19" i="3" l="1"/>
  <c r="K11" i="3"/>
  <c r="K8" i="3"/>
  <c r="K13" i="3"/>
  <c r="K22" i="3"/>
  <c r="K5" i="3"/>
  <c r="K17" i="3"/>
  <c r="K9" i="3"/>
  <c r="K12" i="3"/>
  <c r="K7" i="3"/>
  <c r="K18" i="3"/>
  <c r="K21" i="3"/>
  <c r="K14" i="3"/>
  <c r="K10" i="3"/>
  <c r="K20" i="3"/>
  <c r="K15" i="3"/>
  <c r="K6" i="3"/>
  <c r="T12" i="6"/>
  <c r="T9" i="6"/>
  <c r="T15" i="6"/>
  <c r="T8" i="6"/>
  <c r="T24" i="6"/>
  <c r="T10" i="6"/>
  <c r="T13" i="6"/>
  <c r="T18" i="6"/>
  <c r="T17" i="6"/>
  <c r="T7" i="6"/>
  <c r="T20" i="6"/>
  <c r="T14" i="6"/>
  <c r="T5" i="6"/>
  <c r="T6" i="6"/>
  <c r="T22" i="6"/>
  <c r="T23" i="6"/>
  <c r="T21" i="6"/>
  <c r="T16" i="6"/>
  <c r="T11" i="6"/>
  <c r="T19" i="6"/>
  <c r="T15" i="4" l="1"/>
  <c r="A15" i="4"/>
  <c r="T14" i="4"/>
  <c r="A14" i="4"/>
  <c r="X27" i="6"/>
  <c r="A27" i="6"/>
  <c r="X26" i="6"/>
  <c r="A26" i="6"/>
  <c r="T1" i="4"/>
  <c r="A1" i="4"/>
  <c r="X1" i="6"/>
  <c r="A1" i="6"/>
  <c r="X25" i="3"/>
  <c r="K25" i="3"/>
  <c r="A25" i="3"/>
  <c r="X24" i="3"/>
  <c r="K24" i="3"/>
  <c r="A24" i="3"/>
  <c r="X1" i="3"/>
  <c r="K1" i="3"/>
  <c r="A1" i="3"/>
  <c r="S11" i="4"/>
  <c r="T11" i="4"/>
  <c r="S9" i="4"/>
  <c r="P9" i="4"/>
  <c r="S8" i="4"/>
  <c r="P8" i="4"/>
  <c r="S5" i="4"/>
  <c r="P5" i="4"/>
  <c r="S12" i="4"/>
  <c r="P12" i="4"/>
  <c r="T12" i="4" s="1"/>
  <c r="S7" i="4"/>
  <c r="P7" i="4"/>
  <c r="S10" i="4"/>
  <c r="P10" i="4"/>
  <c r="S6" i="4"/>
  <c r="P6" i="4"/>
  <c r="W12" i="6"/>
  <c r="X12" i="6" s="1"/>
  <c r="W9" i="6"/>
  <c r="X9" i="6" s="1"/>
  <c r="W15" i="6"/>
  <c r="X15" i="6" s="1"/>
  <c r="W8" i="6"/>
  <c r="X8" i="6" s="1"/>
  <c r="W24" i="6"/>
  <c r="X24" i="6" s="1"/>
  <c r="W10" i="6"/>
  <c r="X10" i="6" s="1"/>
  <c r="W13" i="6"/>
  <c r="X13" i="6" s="1"/>
  <c r="W18" i="6"/>
  <c r="X18" i="6" s="1"/>
  <c r="W17" i="6"/>
  <c r="X17" i="6" s="1"/>
  <c r="W7" i="6"/>
  <c r="X7" i="6" s="1"/>
  <c r="W20" i="6"/>
  <c r="X20" i="6" s="1"/>
  <c r="W14" i="6"/>
  <c r="X14" i="6" s="1"/>
  <c r="W5" i="6"/>
  <c r="X5" i="6" s="1"/>
  <c r="W6" i="6"/>
  <c r="X6" i="6" s="1"/>
  <c r="W22" i="6"/>
  <c r="X22" i="6" s="1"/>
  <c r="W23" i="6"/>
  <c r="X23" i="6" s="1"/>
  <c r="W21" i="6"/>
  <c r="X21" i="6" s="1"/>
  <c r="W16" i="6"/>
  <c r="X16" i="6" s="1"/>
  <c r="W11" i="6"/>
  <c r="X11" i="6" s="1"/>
  <c r="W19" i="6"/>
  <c r="X19" i="6" s="1"/>
  <c r="W11" i="3"/>
  <c r="T11" i="3"/>
  <c r="W6" i="3"/>
  <c r="T6" i="3"/>
  <c r="W21" i="3"/>
  <c r="T21" i="3"/>
  <c r="W5" i="3"/>
  <c r="T5" i="3"/>
  <c r="W9" i="3"/>
  <c r="T9" i="3"/>
  <c r="W15" i="3"/>
  <c r="W18" i="3"/>
  <c r="T18" i="3"/>
  <c r="W22" i="3"/>
  <c r="T22" i="3"/>
  <c r="W20" i="3"/>
  <c r="T20" i="3"/>
  <c r="W17" i="3"/>
  <c r="T17" i="3"/>
  <c r="W10" i="3"/>
  <c r="T10" i="3"/>
  <c r="W7" i="3"/>
  <c r="T7" i="3"/>
  <c r="W13" i="3"/>
  <c r="T13" i="3"/>
  <c r="W19" i="3"/>
  <c r="T19" i="3"/>
  <c r="W14" i="3"/>
  <c r="T14" i="3"/>
  <c r="W12" i="3"/>
  <c r="T12" i="3"/>
  <c r="W8" i="3"/>
  <c r="T8" i="3"/>
  <c r="T16" i="3"/>
  <c r="X10" i="3" l="1"/>
  <c r="X18" i="3"/>
  <c r="X14" i="3"/>
  <c r="X9" i="3"/>
  <c r="X11" i="3"/>
  <c r="X7" i="3"/>
  <c r="X12" i="3"/>
  <c r="X15" i="3"/>
  <c r="X19" i="3"/>
  <c r="X17" i="3"/>
  <c r="X5" i="3"/>
  <c r="X21" i="3"/>
  <c r="X13" i="3"/>
  <c r="X8" i="3"/>
  <c r="X20" i="3"/>
  <c r="X6" i="3"/>
  <c r="T9" i="4"/>
  <c r="T10" i="4"/>
  <c r="T7" i="4"/>
  <c r="T8" i="4"/>
  <c r="T5" i="4"/>
  <c r="T6" i="4"/>
  <c r="W16" i="3"/>
  <c r="X16" i="3" s="1"/>
  <c r="Y23" i="6" l="1"/>
  <c r="Y19" i="6"/>
  <c r="Y15" i="6"/>
  <c r="Y11" i="6"/>
  <c r="Y7" i="6"/>
  <c r="Y19" i="3"/>
  <c r="V10" i="4"/>
  <c r="V8" i="4"/>
  <c r="V6" i="4"/>
  <c r="Y22" i="6"/>
  <c r="Y18" i="6"/>
  <c r="Y14" i="6"/>
  <c r="Y10" i="6"/>
  <c r="Y6" i="6"/>
  <c r="Y21" i="6"/>
  <c r="Y17" i="6"/>
  <c r="Y13" i="6"/>
  <c r="Y9" i="6"/>
  <c r="Y24" i="6"/>
  <c r="Y20" i="6"/>
  <c r="Y16" i="6"/>
  <c r="Y12" i="6"/>
  <c r="Y8" i="6"/>
  <c r="Y5" i="6"/>
  <c r="V11" i="4"/>
  <c r="V12" i="4"/>
  <c r="V9" i="4"/>
  <c r="V5" i="4"/>
  <c r="V7" i="4"/>
  <c r="Y17" i="3"/>
  <c r="Y13" i="3"/>
  <c r="Y10" i="3"/>
  <c r="Y11" i="3"/>
  <c r="Y16" i="3"/>
  <c r="Y22" i="3"/>
  <c r="Y15" i="3"/>
  <c r="Y14" i="3"/>
  <c r="Y21" i="3"/>
  <c r="Y9" i="3"/>
  <c r="Y18" i="3"/>
  <c r="Y12" i="3"/>
  <c r="Y20" i="3"/>
  <c r="Y7" i="3"/>
  <c r="Y8" i="3"/>
  <c r="Y5" i="3"/>
  <c r="Y6" i="3" l="1"/>
</calcChain>
</file>

<file path=xl/comments1.xml><?xml version="1.0" encoding="utf-8"?>
<comments xmlns="http://schemas.openxmlformats.org/spreadsheetml/2006/main">
  <authors>
    <author>Klemen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</text>
    </comment>
  </commentList>
</comments>
</file>

<file path=xl/comments2.xml><?xml version="1.0" encoding="utf-8"?>
<comments xmlns="http://schemas.openxmlformats.org/spreadsheetml/2006/main">
  <authors>
    <author>Klemen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</text>
    </comment>
  </commentList>
</comments>
</file>

<file path=xl/sharedStrings.xml><?xml version="1.0" encoding="utf-8"?>
<sst xmlns="http://schemas.openxmlformats.org/spreadsheetml/2006/main" count="291" uniqueCount="132">
  <si>
    <t>PGD</t>
  </si>
  <si>
    <t>začetno število točk</t>
  </si>
  <si>
    <t>Čas izvedbe</t>
  </si>
  <si>
    <t>Vse negativne točke pri vaji</t>
  </si>
  <si>
    <t>KONČNO ŠTEVILO TOČK</t>
  </si>
  <si>
    <t>DOSEŽENO MESTO</t>
  </si>
  <si>
    <t>Začetno število točk</t>
  </si>
  <si>
    <t>GASILSKA ZVEZA</t>
  </si>
  <si>
    <t>Številka ekipe</t>
  </si>
  <si>
    <t>Skupaj  točke  POŽARNA PREVENTIVA</t>
  </si>
  <si>
    <t>Skupaj  točke DRŽI/NE DRŽI</t>
  </si>
  <si>
    <t>Skupaj čas in negativne točke</t>
  </si>
  <si>
    <t>Skupaj  točke  DRŽI / NE DRŽI</t>
  </si>
  <si>
    <t>Skupaj  točke DRŽI  / NE DRŽI</t>
  </si>
  <si>
    <t>Skupaj točke POŽARNA PREVENTIVA</t>
  </si>
  <si>
    <t>Negativne točke skupaj</t>
  </si>
  <si>
    <t>PIONIRJI</t>
  </si>
  <si>
    <t>Štafetno vezanje vozlov</t>
  </si>
  <si>
    <t>Negativne točke</t>
  </si>
  <si>
    <t>MLADINCI</t>
  </si>
  <si>
    <t>GASILCI PRIPRAVNIKI</t>
  </si>
  <si>
    <t>Štafetno vezanje orodja</t>
  </si>
  <si>
    <t>REGIJA</t>
  </si>
  <si>
    <t>TEKMOVALCI</t>
  </si>
  <si>
    <t>Skupaj točke PRVA POMOČ</t>
  </si>
  <si>
    <t>Vodja tekmovanja:</t>
  </si>
  <si>
    <t>Predsednik obračunske komisije:</t>
  </si>
  <si>
    <t>Predsednik tekmovalnega odbora:</t>
  </si>
  <si>
    <t>Datum:</t>
  </si>
  <si>
    <t>Organizator:</t>
  </si>
  <si>
    <t>Naziv tekmovanja:</t>
  </si>
  <si>
    <t>Kraj tekmovanja:</t>
  </si>
  <si>
    <t>Vnos osnovnih podatkov o tekmovanju, ki bodo vidni na izpisih rezultatov</t>
  </si>
  <si>
    <t>Pionirji</t>
  </si>
  <si>
    <t>Mladinci</t>
  </si>
  <si>
    <t>Leto tekmovanja</t>
  </si>
  <si>
    <t>Upoštevana starost</t>
  </si>
  <si>
    <t>Pozitivne točke</t>
  </si>
  <si>
    <t>Letnica rojstva</t>
  </si>
  <si>
    <t>Gasilska spretnost</t>
  </si>
  <si>
    <t>Skupna starost</t>
  </si>
  <si>
    <t>Skupaj TEORIJA</t>
  </si>
  <si>
    <t>Letnica 1</t>
  </si>
  <si>
    <t>Letnica 2</t>
  </si>
  <si>
    <t>Letnica 3</t>
  </si>
  <si>
    <t>ENAKO ŠTEVILO TOČK</t>
  </si>
  <si>
    <t>Skupaj točke KRIŽANKA</t>
  </si>
  <si>
    <t>Skupaj  točke  KRIŽANKA</t>
  </si>
  <si>
    <t xml:space="preserve"> Skupaj točke POIŠČI BESEDE</t>
  </si>
  <si>
    <t>Kviz gasilske mladine GZ Domžale in GZ Mengeš</t>
  </si>
  <si>
    <t>GZ Domžale in GZ Mengeš</t>
  </si>
  <si>
    <t>Vir pri Domžalah</t>
  </si>
  <si>
    <t>petek in sobota, 28. in 29.2.2020</t>
  </si>
  <si>
    <t>Boštjan Narobe</t>
  </si>
  <si>
    <t>Ignac Hribar</t>
  </si>
  <si>
    <t>Tadeja Poljanšek</t>
  </si>
  <si>
    <t>DOB 1</t>
  </si>
  <si>
    <t>DOMŽALE</t>
  </si>
  <si>
    <t>LANA, TINA, NELI</t>
  </si>
  <si>
    <t>DOB 2</t>
  </si>
  <si>
    <t>LUKA, MATEJ, JAKOB</t>
  </si>
  <si>
    <t>HOMEC</t>
  </si>
  <si>
    <t>AJDA, JANA, VERONIKA</t>
  </si>
  <si>
    <t>IHAN</t>
  </si>
  <si>
    <t>ANA, ALJAŽ, JAKA</t>
  </si>
  <si>
    <t>ROVA</t>
  </si>
  <si>
    <t>ANJA, ROK, PIA</t>
  </si>
  <si>
    <t>TRZIN</t>
  </si>
  <si>
    <t>EMA, EVA, LARA</t>
  </si>
  <si>
    <t>ŽEJE - SVETA TROJICA</t>
  </si>
  <si>
    <t>BLAŽ, JAN, JULIJA</t>
  </si>
  <si>
    <t>LJUBLJANA 3</t>
  </si>
  <si>
    <t>ŽEJE - SVETA TROJICA 1</t>
  </si>
  <si>
    <t>EVA, MATEVŽ, NIK</t>
  </si>
  <si>
    <t>NEJC, JAN, ŽIGA</t>
  </si>
  <si>
    <t>TILEN, ŽAN, MAŠA</t>
  </si>
  <si>
    <t>ANEJ, DOMEN, BLAŽ</t>
  </si>
  <si>
    <t>HOMEC 1</t>
  </si>
  <si>
    <t>MATEJ, ANDREJ ML, JOŠT</t>
  </si>
  <si>
    <t>IHAN 1</t>
  </si>
  <si>
    <t>KLEMEN, DAVID, LUKA</t>
  </si>
  <si>
    <t>IHAN 2</t>
  </si>
  <si>
    <t>JARŠE - RODICA 1</t>
  </si>
  <si>
    <t>PIA, DAVID, NIKA</t>
  </si>
  <si>
    <t>JARŠE - RODICA 2</t>
  </si>
  <si>
    <t>TJAŠA, MEDINA, NIKA</t>
  </si>
  <si>
    <t>RADOMLJE</t>
  </si>
  <si>
    <t>PATRICIJA, EMILIJA, LENART</t>
  </si>
  <si>
    <t>RADOMLJE 1</t>
  </si>
  <si>
    <t>ANA, PETRA, DORA</t>
  </si>
  <si>
    <t>STOB - DEPALA VAS</t>
  </si>
  <si>
    <t>LEA, KARMEN, MANCA MARTINA</t>
  </si>
  <si>
    <t>STOB - DEPALA VAS 1</t>
  </si>
  <si>
    <t>MATIJA, TIMEJ, KATJA</t>
  </si>
  <si>
    <t>ŠTUDA</t>
  </si>
  <si>
    <t>UROŠ, NEJC, JAKOB</t>
  </si>
  <si>
    <t>TJAŠA, NEŽA, KLEMEN</t>
  </si>
  <si>
    <t>TRZIN 1</t>
  </si>
  <si>
    <t>ALJA, DOMEN, OŽBEJ</t>
  </si>
  <si>
    <t>VIR I</t>
  </si>
  <si>
    <t>GAŠPER, ALJAŽ, ŽAN</t>
  </si>
  <si>
    <t>VIR II</t>
  </si>
  <si>
    <t>LUCIJA MARIJA, NEJA, MARK</t>
  </si>
  <si>
    <t>ANA, AJDA, BRINA</t>
  </si>
  <si>
    <t>TILEN, JAKA, ŽIGA JAN</t>
  </si>
  <si>
    <t>NEŽA, HANA, JULIJA</t>
  </si>
  <si>
    <t>JOŠT, GAL, JULIJA</t>
  </si>
  <si>
    <t>ANJA, PIA, NEJA</t>
  </si>
  <si>
    <t>GABER, JAKA, VID</t>
  </si>
  <si>
    <t>NINA HEIDI, TAMARA, ULA</t>
  </si>
  <si>
    <t>PATRICIJA, LEJLA, ANISA</t>
  </si>
  <si>
    <t>JARŠE - RODICA</t>
  </si>
  <si>
    <t>TILEN, ŽIGA, AŽBE</t>
  </si>
  <si>
    <t>ULA, ŽIVA, SARA</t>
  </si>
  <si>
    <t>VALENTINA, ZARJA, LIZA</t>
  </si>
  <si>
    <t>ANA, KATJA, KATJA</t>
  </si>
  <si>
    <t>STUDENEC</t>
  </si>
  <si>
    <t>KLARA, NIVES, ZOJA</t>
  </si>
  <si>
    <t>STUDENEC 1</t>
  </si>
  <si>
    <t>JAKA, ŽIGA, NEJC</t>
  </si>
  <si>
    <t>ŠTUDA 1</t>
  </si>
  <si>
    <t>JAN, ŽAN, NIKA</t>
  </si>
  <si>
    <t>ŠTUDA 2</t>
  </si>
  <si>
    <t>NIK, JAKA, ALEKSANDER</t>
  </si>
  <si>
    <t>VIR</t>
  </si>
  <si>
    <t>MARTIN, MATIC, LOVRO</t>
  </si>
  <si>
    <t>PIKA, MAŠA, ŽIGA</t>
  </si>
  <si>
    <t>MATEVŽ, MARTIN, URH</t>
  </si>
  <si>
    <t>SVIT, JAKOB, KLARA</t>
  </si>
  <si>
    <t>NN</t>
  </si>
  <si>
    <t>SANDRA, REBEKA, LOTI</t>
  </si>
  <si>
    <t>TILEN, DOMEN, ŽIGA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</si>
</sst>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[Red]0.00"/>
    <numFmt numFmtId="166" formatCode="[$-F800]dddd\,\ mmmm\ dd\,\ yyyy"/>
  </numFmts>
  <fonts count="34" x14ac:knownFonts="1">
    <font>
      <sz val="10"/>
      <name val="Arial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b/>
      <sz val="1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sz val="8"/>
      <name val="Arial"/>
      <family val="2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 CE"/>
      <charset val="238"/>
    </font>
    <font>
      <sz val="14"/>
      <name val="Times New Roman CE"/>
      <charset val="238"/>
    </font>
    <font>
      <sz val="11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0"/>
      <name val="Times New Roman CE"/>
      <family val="1"/>
      <charset val="238"/>
    </font>
    <font>
      <b/>
      <sz val="18"/>
      <name val="Bell MT"/>
      <family val="1"/>
    </font>
    <font>
      <sz val="10"/>
      <name val="Arial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/>
  </cellStyleXfs>
  <cellXfs count="187">
    <xf numFmtId="0" fontId="0" fillId="0" borderId="0" xfId="0"/>
    <xf numFmtId="0" fontId="1" fillId="0" borderId="0" xfId="0" applyFont="1" applyAlignment="1">
      <alignment vertical="justify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1" fillId="0" borderId="0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1" xfId="0" applyFont="1" applyFill="1" applyBorder="1" applyAlignment="1"/>
    <xf numFmtId="165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 applyProtection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3" fillId="4" borderId="5" xfId="0" applyFont="1" applyFill="1" applyBorder="1" applyAlignment="1">
      <alignment horizontal="center" textRotation="90"/>
    </xf>
    <xf numFmtId="0" fontId="13" fillId="0" borderId="6" xfId="0" applyFont="1" applyBorder="1" applyAlignment="1">
      <alignment horizontal="center" textRotation="90"/>
    </xf>
    <xf numFmtId="0" fontId="13" fillId="4" borderId="7" xfId="0" applyFont="1" applyFill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3" fillId="4" borderId="3" xfId="0" applyFont="1" applyFill="1" applyBorder="1" applyAlignment="1">
      <alignment horizontal="center" textRotation="90"/>
    </xf>
    <xf numFmtId="0" fontId="13" fillId="0" borderId="10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13" fillId="4" borderId="12" xfId="0" applyFont="1" applyFill="1" applyBorder="1" applyAlignment="1">
      <alignment horizontal="center" textRotation="90"/>
    </xf>
    <xf numFmtId="2" fontId="9" fillId="2" borderId="19" xfId="0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6" borderId="1" xfId="0" applyFont="1" applyFill="1" applyBorder="1"/>
    <xf numFmtId="0" fontId="19" fillId="0" borderId="1" xfId="0" applyFont="1" applyBorder="1" applyAlignment="1">
      <alignment horizontal="left"/>
    </xf>
    <xf numFmtId="166" fontId="19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/>
    <xf numFmtId="166" fontId="10" fillId="0" borderId="0" xfId="0" applyNumberFormat="1" applyFont="1" applyAlignment="1">
      <alignment horizontal="right"/>
    </xf>
    <xf numFmtId="0" fontId="21" fillId="0" borderId="0" xfId="0" applyFont="1"/>
    <xf numFmtId="164" fontId="20" fillId="0" borderId="0" xfId="0" applyNumberFormat="1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6" fillId="0" borderId="0" xfId="0" applyFont="1" applyBorder="1" applyAlignment="1">
      <alignment vertical="justify"/>
    </xf>
    <xf numFmtId="166" fontId="26" fillId="0" borderId="0" xfId="0" applyNumberFormat="1" applyFont="1"/>
    <xf numFmtId="0" fontId="26" fillId="0" borderId="0" xfId="0" applyFont="1"/>
    <xf numFmtId="0" fontId="9" fillId="0" borderId="11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18" fillId="0" borderId="11" xfId="0" applyFont="1" applyBorder="1" applyAlignment="1">
      <alignment horizontal="center" vertical="center" textRotation="90"/>
    </xf>
    <xf numFmtId="2" fontId="27" fillId="0" borderId="8" xfId="0" applyNumberFormat="1" applyFont="1" applyBorder="1" applyAlignment="1">
      <alignment horizontal="center" textRotation="90"/>
    </xf>
    <xf numFmtId="2" fontId="27" fillId="0" borderId="9" xfId="0" applyNumberFormat="1" applyFont="1" applyBorder="1" applyAlignment="1">
      <alignment horizontal="center" textRotation="90"/>
    </xf>
    <xf numFmtId="2" fontId="27" fillId="4" borderId="5" xfId="0" applyNumberFormat="1" applyFont="1" applyFill="1" applyBorder="1" applyAlignment="1">
      <alignment horizontal="center" textRotation="90"/>
    </xf>
    <xf numFmtId="0" fontId="0" fillId="8" borderId="17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 wrapText="1"/>
    </xf>
    <xf numFmtId="0" fontId="0" fillId="9" borderId="23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0" fillId="9" borderId="28" xfId="0" applyFill="1" applyBorder="1"/>
    <xf numFmtId="0" fontId="16" fillId="8" borderId="17" xfId="0" applyFont="1" applyFill="1" applyBorder="1" applyAlignment="1">
      <alignment horizontal="left" vertical="center"/>
    </xf>
    <xf numFmtId="0" fontId="16" fillId="8" borderId="20" xfId="0" applyFont="1" applyFill="1" applyBorder="1" applyAlignment="1">
      <alignment horizontal="left" vertical="center" wrapText="1"/>
    </xf>
    <xf numFmtId="164" fontId="0" fillId="9" borderId="24" xfId="0" applyNumberFormat="1" applyFill="1" applyBorder="1"/>
    <xf numFmtId="164" fontId="0" fillId="9" borderId="26" xfId="0" applyNumberFormat="1" applyFill="1" applyBorder="1"/>
    <xf numFmtId="164" fontId="0" fillId="9" borderId="28" xfId="0" applyNumberFormat="1" applyFill="1" applyBorder="1"/>
    <xf numFmtId="0" fontId="0" fillId="8" borderId="22" xfId="0" applyFill="1" applyBorder="1" applyAlignment="1">
      <alignment wrapText="1"/>
    </xf>
    <xf numFmtId="0" fontId="0" fillId="10" borderId="11" xfId="0" applyFill="1" applyBorder="1"/>
    <xf numFmtId="0" fontId="9" fillId="2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 textRotation="90"/>
    </xf>
    <xf numFmtId="1" fontId="1" fillId="0" borderId="0" xfId="0" applyNumberFormat="1" applyFont="1"/>
    <xf numFmtId="0" fontId="30" fillId="0" borderId="0" xfId="0" applyFont="1"/>
    <xf numFmtId="0" fontId="18" fillId="0" borderId="3" xfId="0" applyFont="1" applyBorder="1" applyAlignment="1">
      <alignment horizontal="center" vertical="center" textRotation="90"/>
    </xf>
    <xf numFmtId="0" fontId="18" fillId="7" borderId="0" xfId="0" applyFont="1" applyFill="1" applyAlignment="1">
      <alignment horizontal="center" wrapText="1"/>
    </xf>
    <xf numFmtId="0" fontId="13" fillId="4" borderId="13" xfId="0" applyFont="1" applyFill="1" applyBorder="1" applyAlignment="1">
      <alignment horizontal="center" textRotation="90"/>
    </xf>
    <xf numFmtId="0" fontId="13" fillId="4" borderId="11" xfId="0" applyFont="1" applyFill="1" applyBorder="1" applyAlignment="1">
      <alignment horizontal="center" textRotation="90"/>
    </xf>
    <xf numFmtId="0" fontId="13" fillId="5" borderId="13" xfId="0" applyFont="1" applyFill="1" applyBorder="1" applyAlignment="1">
      <alignment horizontal="center" textRotation="90"/>
    </xf>
    <xf numFmtId="0" fontId="13" fillId="5" borderId="11" xfId="0" applyFont="1" applyFill="1" applyBorder="1" applyAlignment="1">
      <alignment horizontal="center" textRotation="90"/>
    </xf>
    <xf numFmtId="0" fontId="13" fillId="3" borderId="13" xfId="0" applyFont="1" applyFill="1" applyBorder="1" applyAlignment="1">
      <alignment horizontal="center" textRotation="90"/>
    </xf>
    <xf numFmtId="0" fontId="13" fillId="3" borderId="11" xfId="0" applyFont="1" applyFill="1" applyBorder="1" applyAlignment="1">
      <alignment horizontal="center" textRotation="90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13" fillId="0" borderId="13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13" fillId="4" borderId="14" xfId="0" applyFont="1" applyFill="1" applyBorder="1" applyAlignment="1">
      <alignment horizontal="center" textRotation="90"/>
    </xf>
    <xf numFmtId="0" fontId="13" fillId="4" borderId="12" xfId="0" applyFont="1" applyFill="1" applyBorder="1" applyAlignment="1">
      <alignment horizontal="center" textRotation="90"/>
    </xf>
    <xf numFmtId="0" fontId="13" fillId="4" borderId="14" xfId="0" applyFont="1" applyFill="1" applyBorder="1" applyAlignment="1">
      <alignment horizontal="center" textRotation="89"/>
    </xf>
    <xf numFmtId="0" fontId="13" fillId="4" borderId="12" xfId="0" applyFont="1" applyFill="1" applyBorder="1" applyAlignment="1">
      <alignment horizontal="center" textRotation="89"/>
    </xf>
    <xf numFmtId="0" fontId="13" fillId="4" borderId="13" xfId="0" applyFont="1" applyFill="1" applyBorder="1" applyAlignment="1">
      <alignment horizontal="center" textRotation="90" wrapText="1"/>
    </xf>
    <xf numFmtId="0" fontId="13" fillId="4" borderId="11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textRotation="90"/>
    </xf>
    <xf numFmtId="0" fontId="20" fillId="0" borderId="11" xfId="0" applyFont="1" applyBorder="1" applyAlignment="1">
      <alignment horizontal="center" textRotation="90"/>
    </xf>
    <xf numFmtId="0" fontId="13" fillId="6" borderId="13" xfId="0" applyFont="1" applyFill="1" applyBorder="1" applyAlignment="1">
      <alignment horizontal="center" textRotation="90" wrapText="1"/>
    </xf>
    <xf numFmtId="0" fontId="13" fillId="6" borderId="11" xfId="0" applyFont="1" applyFill="1" applyBorder="1" applyAlignment="1">
      <alignment horizontal="center" wrapText="1"/>
    </xf>
    <xf numFmtId="0" fontId="27" fillId="0" borderId="16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 wrapText="1"/>
    </xf>
    <xf numFmtId="2" fontId="27" fillId="5" borderId="13" xfId="0" applyNumberFormat="1" applyFont="1" applyFill="1" applyBorder="1" applyAlignment="1">
      <alignment horizontal="center" vertical="justify" textRotation="90"/>
    </xf>
    <xf numFmtId="2" fontId="27" fillId="5" borderId="11" xfId="0" applyNumberFormat="1" applyFont="1" applyFill="1" applyBorder="1" applyAlignment="1">
      <alignment horizontal="center" vertical="justify" textRotation="90"/>
    </xf>
    <xf numFmtId="0" fontId="27" fillId="3" borderId="13" xfId="0" applyFont="1" applyFill="1" applyBorder="1" applyAlignment="1">
      <alignment horizontal="center" textRotation="90"/>
    </xf>
    <xf numFmtId="0" fontId="27" fillId="3" borderId="11" xfId="0" applyFont="1" applyFill="1" applyBorder="1" applyAlignment="1">
      <alignment horizontal="center" textRotation="90"/>
    </xf>
    <xf numFmtId="0" fontId="27" fillId="4" borderId="13" xfId="0" applyFont="1" applyFill="1" applyBorder="1" applyAlignment="1">
      <alignment horizontal="center" textRotation="90"/>
    </xf>
    <xf numFmtId="0" fontId="27" fillId="4" borderId="11" xfId="0" applyFont="1" applyFill="1" applyBorder="1" applyAlignment="1">
      <alignment horizontal="center" textRotation="90"/>
    </xf>
    <xf numFmtId="0" fontId="27" fillId="0" borderId="15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justify" textRotation="90"/>
    </xf>
    <xf numFmtId="0" fontId="18" fillId="0" borderId="11" xfId="0" applyFont="1" applyBorder="1" applyAlignment="1">
      <alignment horizontal="center" vertical="justify" textRotation="90"/>
    </xf>
    <xf numFmtId="0" fontId="27" fillId="0" borderId="13" xfId="0" applyFont="1" applyBorder="1" applyAlignment="1">
      <alignment horizontal="center" textRotation="90"/>
    </xf>
    <xf numFmtId="0" fontId="27" fillId="0" borderId="11" xfId="0" applyFont="1" applyBorder="1" applyAlignment="1">
      <alignment horizontal="center" textRotation="90"/>
    </xf>
    <xf numFmtId="0" fontId="27" fillId="4" borderId="14" xfId="0" applyFont="1" applyFill="1" applyBorder="1" applyAlignment="1">
      <alignment horizontal="center" textRotation="90"/>
    </xf>
    <xf numFmtId="0" fontId="27" fillId="4" borderId="12" xfId="0" applyFont="1" applyFill="1" applyBorder="1" applyAlignment="1">
      <alignment horizontal="center" textRotation="90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textRotation="90"/>
    </xf>
    <xf numFmtId="0" fontId="29" fillId="0" borderId="11" xfId="0" applyFont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15" fillId="4" borderId="11" xfId="0" applyFont="1" applyFill="1" applyBorder="1" applyAlignment="1">
      <alignment horizontal="center" textRotation="90"/>
    </xf>
    <xf numFmtId="0" fontId="12" fillId="5" borderId="17" xfId="0" applyFont="1" applyFill="1" applyBorder="1" applyAlignment="1">
      <alignment horizontal="center" textRotation="90"/>
    </xf>
    <xf numFmtId="0" fontId="14" fillId="5" borderId="20" xfId="0" applyFont="1" applyFill="1" applyBorder="1" applyAlignment="1">
      <alignment horizontal="center" textRotation="90"/>
    </xf>
    <xf numFmtId="0" fontId="14" fillId="5" borderId="18" xfId="0" applyFont="1" applyFill="1" applyBorder="1" applyAlignment="1">
      <alignment horizontal="center" textRotation="90"/>
    </xf>
    <xf numFmtId="0" fontId="14" fillId="5" borderId="21" xfId="0" applyFont="1" applyFill="1" applyBorder="1" applyAlignment="1">
      <alignment horizontal="center" textRotation="90"/>
    </xf>
    <xf numFmtId="0" fontId="12" fillId="3" borderId="13" xfId="0" applyNumberFormat="1" applyFont="1" applyFill="1" applyBorder="1" applyAlignment="1">
      <alignment horizontal="center" textRotation="90"/>
    </xf>
    <xf numFmtId="0" fontId="14" fillId="3" borderId="11" xfId="0" applyNumberFormat="1" applyFont="1" applyFill="1" applyBorder="1" applyAlignment="1">
      <alignment horizontal="center" textRotation="90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0" fontId="14" fillId="4" borderId="12" xfId="0" applyFont="1" applyFill="1" applyBorder="1" applyAlignment="1">
      <alignment horizontal="center" textRotation="90"/>
    </xf>
    <xf numFmtId="0" fontId="12" fillId="4" borderId="17" xfId="0" applyFont="1" applyFill="1" applyBorder="1" applyAlignment="1">
      <alignment horizontal="center" textRotation="90"/>
    </xf>
    <xf numFmtId="0" fontId="14" fillId="4" borderId="18" xfId="0" applyFont="1" applyFill="1" applyBorder="1" applyAlignment="1">
      <alignment horizontal="center" textRotation="90"/>
    </xf>
    <xf numFmtId="0" fontId="12" fillId="0" borderId="13" xfId="0" applyFont="1" applyBorder="1" applyAlignment="1">
      <alignment horizontal="center" textRotation="90"/>
    </xf>
    <xf numFmtId="0" fontId="12" fillId="0" borderId="11" xfId="0" applyFont="1" applyBorder="1" applyAlignment="1">
      <alignment horizontal="center" textRotation="90"/>
    </xf>
    <xf numFmtId="0" fontId="15" fillId="0" borderId="29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9" borderId="1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164" fontId="13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165" fontId="9" fillId="9" borderId="1" xfId="0" applyNumberFormat="1" applyFont="1" applyFill="1" applyBorder="1" applyAlignment="1">
      <alignment horizontal="center"/>
    </xf>
    <xf numFmtId="0" fontId="9" fillId="9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 applyProtection="1">
      <alignment horizontal="center"/>
    </xf>
    <xf numFmtId="2" fontId="9" fillId="9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11"/>
  <sheetViews>
    <sheetView workbookViewId="0">
      <selection activeCell="B6" sqref="B6"/>
    </sheetView>
  </sheetViews>
  <sheetFormatPr defaultColWidth="9.109375" defaultRowHeight="13.2" x14ac:dyDescent="0.25"/>
  <cols>
    <col min="1" max="1" width="34" style="49" bestFit="1" customWidth="1"/>
    <col min="2" max="2" width="48.88671875" style="50" customWidth="1"/>
    <col min="3" max="16384" width="9.109375" style="49"/>
  </cols>
  <sheetData>
    <row r="2" spans="1:2" ht="15.6" x14ac:dyDescent="0.3">
      <c r="A2" s="99" t="s">
        <v>32</v>
      </c>
      <c r="B2" s="99"/>
    </row>
    <row r="5" spans="1:2" ht="13.8" x14ac:dyDescent="0.25">
      <c r="A5" s="51" t="s">
        <v>30</v>
      </c>
      <c r="B5" s="52" t="s">
        <v>49</v>
      </c>
    </row>
    <row r="6" spans="1:2" ht="13.8" x14ac:dyDescent="0.25">
      <c r="A6" s="51" t="s">
        <v>29</v>
      </c>
      <c r="B6" s="52" t="s">
        <v>50</v>
      </c>
    </row>
    <row r="7" spans="1:2" ht="13.8" x14ac:dyDescent="0.25">
      <c r="A7" s="51" t="s">
        <v>31</v>
      </c>
      <c r="B7" s="52" t="s">
        <v>51</v>
      </c>
    </row>
    <row r="8" spans="1:2" ht="13.8" x14ac:dyDescent="0.25">
      <c r="A8" s="51" t="s">
        <v>28</v>
      </c>
      <c r="B8" s="53" t="s">
        <v>52</v>
      </c>
    </row>
    <row r="9" spans="1:2" ht="13.8" x14ac:dyDescent="0.25">
      <c r="A9" s="51" t="s">
        <v>27</v>
      </c>
      <c r="B9" s="52" t="s">
        <v>53</v>
      </c>
    </row>
    <row r="10" spans="1:2" ht="13.8" x14ac:dyDescent="0.25">
      <c r="A10" s="51" t="s">
        <v>26</v>
      </c>
      <c r="B10" s="52" t="s">
        <v>54</v>
      </c>
    </row>
    <row r="11" spans="1:2" ht="13.8" x14ac:dyDescent="0.25">
      <c r="A11" s="51" t="s">
        <v>25</v>
      </c>
      <c r="B11" s="52" t="s">
        <v>55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Y6" sqref="Y6"/>
    </sheetView>
  </sheetViews>
  <sheetFormatPr defaultColWidth="9.109375" defaultRowHeight="18" x14ac:dyDescent="0.35"/>
  <cols>
    <col min="1" max="2" width="5.6640625" style="13" customWidth="1"/>
    <col min="3" max="3" width="25.6640625" style="13" customWidth="1"/>
    <col min="4" max="6" width="25.6640625" style="11" customWidth="1"/>
    <col min="7" max="10" width="5.44140625" style="11" customWidth="1"/>
    <col min="11" max="11" width="7" style="9" customWidth="1"/>
    <col min="12" max="14" width="5.6640625" style="9" customWidth="1"/>
    <col min="15" max="15" width="5.6640625" style="14" customWidth="1"/>
    <col min="16" max="17" width="5.6640625" style="9" customWidth="1"/>
    <col min="18" max="18" width="7.33203125" style="62" customWidth="1"/>
    <col min="19" max="21" width="7.33203125" style="9" customWidth="1"/>
    <col min="22" max="22" width="7.33203125" style="20" customWidth="1"/>
    <col min="23" max="23" width="7.33203125" style="16" customWidth="1"/>
    <col min="24" max="24" width="9.5546875" style="16" customWidth="1"/>
    <col min="25" max="25" width="9.109375" style="2"/>
    <col min="26" max="26" width="7.109375" style="2" customWidth="1"/>
    <col min="27" max="16384" width="9.109375" style="2"/>
  </cols>
  <sheetData>
    <row r="1" spans="1:28" s="57" customFormat="1" x14ac:dyDescent="0.35">
      <c r="A1" s="55" t="str">
        <f>Osnovni_podatki!B6</f>
        <v>GZ Domžale in GZ Mengeš</v>
      </c>
      <c r="B1" s="55"/>
      <c r="C1" s="55"/>
      <c r="D1" s="55"/>
      <c r="E1" s="55"/>
      <c r="F1" s="55"/>
      <c r="G1" s="55"/>
      <c r="H1" s="55"/>
      <c r="I1" s="55"/>
      <c r="J1" s="55"/>
      <c r="K1" s="20" t="str">
        <f>Osnovni_podatki!B5</f>
        <v>Kviz gasilske mladine GZ Domžale in GZ Mengeš</v>
      </c>
      <c r="L1" s="20"/>
      <c r="M1" s="20"/>
      <c r="N1" s="20"/>
      <c r="O1" s="20"/>
      <c r="P1" s="20"/>
      <c r="Q1" s="20"/>
      <c r="R1" s="61"/>
      <c r="S1" s="20"/>
      <c r="T1" s="20"/>
      <c r="U1" s="20"/>
      <c r="V1" s="20"/>
      <c r="W1" s="20"/>
      <c r="X1" s="56" t="str">
        <f>Osnovni_podatki!B7&amp;", "&amp;TEXT(Osnovni_podatki!B8,"dd. mmmm yyyy")</f>
        <v>Vir pri Domžalah, petek in sobota, 28. in 29.2.2020</v>
      </c>
    </row>
    <row r="2" spans="1:28" ht="12.75" customHeight="1" thickBot="1" x14ac:dyDescent="0.4">
      <c r="K2" s="34"/>
    </row>
    <row r="3" spans="1:28" s="72" customFormat="1" ht="60" customHeight="1" thickBot="1" x14ac:dyDescent="0.3">
      <c r="A3" s="104" t="s">
        <v>5</v>
      </c>
      <c r="B3" s="115" t="s">
        <v>8</v>
      </c>
      <c r="C3" s="112" t="s">
        <v>16</v>
      </c>
      <c r="D3" s="113"/>
      <c r="E3" s="113"/>
      <c r="F3" s="114"/>
      <c r="G3" s="106" t="s">
        <v>38</v>
      </c>
      <c r="H3" s="107"/>
      <c r="I3" s="125"/>
      <c r="J3" s="126" t="s">
        <v>40</v>
      </c>
      <c r="K3" s="117" t="s">
        <v>6</v>
      </c>
      <c r="L3" s="100" t="s">
        <v>13</v>
      </c>
      <c r="M3" s="119" t="s">
        <v>24</v>
      </c>
      <c r="N3" s="121" t="s">
        <v>46</v>
      </c>
      <c r="O3" s="121" t="s">
        <v>14</v>
      </c>
      <c r="P3" s="123" t="s">
        <v>48</v>
      </c>
      <c r="Q3" s="128" t="s">
        <v>41</v>
      </c>
      <c r="R3" s="106" t="s">
        <v>17</v>
      </c>
      <c r="S3" s="107"/>
      <c r="T3" s="108"/>
      <c r="U3" s="109" t="s">
        <v>39</v>
      </c>
      <c r="V3" s="110"/>
      <c r="W3" s="111"/>
      <c r="X3" s="102" t="s">
        <v>4</v>
      </c>
      <c r="Y3" s="70"/>
      <c r="Z3" s="71"/>
    </row>
    <row r="4" spans="1:28" s="72" customFormat="1" ht="159.9" customHeight="1" thickBot="1" x14ac:dyDescent="0.3">
      <c r="A4" s="105"/>
      <c r="B4" s="116"/>
      <c r="C4" s="73" t="s">
        <v>0</v>
      </c>
      <c r="D4" s="73" t="s">
        <v>7</v>
      </c>
      <c r="E4" s="73" t="s">
        <v>22</v>
      </c>
      <c r="F4" s="73" t="s">
        <v>23</v>
      </c>
      <c r="G4" s="74" t="s">
        <v>42</v>
      </c>
      <c r="H4" s="74" t="s">
        <v>43</v>
      </c>
      <c r="I4" s="74" t="s">
        <v>44</v>
      </c>
      <c r="J4" s="127"/>
      <c r="K4" s="118"/>
      <c r="L4" s="101"/>
      <c r="M4" s="120"/>
      <c r="N4" s="122"/>
      <c r="O4" s="122"/>
      <c r="P4" s="124"/>
      <c r="Q4" s="129"/>
      <c r="R4" s="35" t="s">
        <v>2</v>
      </c>
      <c r="S4" s="36" t="s">
        <v>18</v>
      </c>
      <c r="T4" s="37" t="s">
        <v>11</v>
      </c>
      <c r="U4" s="35" t="s">
        <v>2</v>
      </c>
      <c r="V4" s="38" t="s">
        <v>18</v>
      </c>
      <c r="W4" s="39" t="s">
        <v>11</v>
      </c>
      <c r="X4" s="103"/>
      <c r="Y4" s="95" t="s">
        <v>45</v>
      </c>
    </row>
    <row r="5" spans="1:28" ht="21.75" customHeight="1" x14ac:dyDescent="0.3">
      <c r="A5" s="32">
        <v>1</v>
      </c>
      <c r="B5" s="17"/>
      <c r="C5" s="173" t="s">
        <v>120</v>
      </c>
      <c r="D5" s="173" t="s">
        <v>57</v>
      </c>
      <c r="E5" s="173" t="s">
        <v>71</v>
      </c>
      <c r="F5" s="173" t="s">
        <v>121</v>
      </c>
      <c r="G5" s="60">
        <v>2009</v>
      </c>
      <c r="H5" s="60">
        <v>2009</v>
      </c>
      <c r="I5" s="60">
        <v>2010</v>
      </c>
      <c r="J5" s="69">
        <f>VLOOKUP(G5,Letnice!$A$2:$B$7,2,FALSE)+VLOOKUP(H5,Letnice!$A$2:$B$7,2,FALSE)+VLOOKUP(I5,Letnice!$A$2:$B$7,2,FALSE)</f>
        <v>32</v>
      </c>
      <c r="K5" s="64">
        <f>VLOOKUP(J5,Letnice!$A$16:$B$58,2,FALSE)</f>
        <v>1001</v>
      </c>
      <c r="L5" s="47">
        <v>9</v>
      </c>
      <c r="M5" s="48">
        <v>10</v>
      </c>
      <c r="N5" s="48">
        <v>20</v>
      </c>
      <c r="O5" s="48">
        <v>26</v>
      </c>
      <c r="P5" s="48">
        <v>13</v>
      </c>
      <c r="Q5" s="94">
        <f>SUM(L5:P5)*2</f>
        <v>156</v>
      </c>
      <c r="R5" s="28">
        <v>14.1</v>
      </c>
      <c r="S5" s="29">
        <v>0</v>
      </c>
      <c r="T5" s="30">
        <f>R5+S5</f>
        <v>14.1</v>
      </c>
      <c r="U5" s="28">
        <v>18.2</v>
      </c>
      <c r="V5" s="29">
        <v>0</v>
      </c>
      <c r="W5" s="30">
        <f>U5+V5</f>
        <v>18.2</v>
      </c>
      <c r="X5" s="31">
        <f>K5+Q5-W5-T5</f>
        <v>1124.7</v>
      </c>
      <c r="Y5" s="97">
        <f>(IF(X5=X4,1,0))+(IF(X5=X6,1,0))</f>
        <v>0</v>
      </c>
      <c r="Z5" s="5"/>
      <c r="AA5" s="96"/>
      <c r="AB5" s="96"/>
    </row>
    <row r="6" spans="1:28" ht="21.75" customHeight="1" x14ac:dyDescent="0.3">
      <c r="A6" s="32">
        <v>2</v>
      </c>
      <c r="B6" s="17"/>
      <c r="C6" s="173" t="s">
        <v>65</v>
      </c>
      <c r="D6" s="173" t="s">
        <v>57</v>
      </c>
      <c r="E6" s="173" t="s">
        <v>71</v>
      </c>
      <c r="F6" s="173" t="s">
        <v>115</v>
      </c>
      <c r="G6" s="60">
        <v>2009</v>
      </c>
      <c r="H6" s="60">
        <v>2009</v>
      </c>
      <c r="I6" s="60">
        <v>2009</v>
      </c>
      <c r="J6" s="69">
        <f>VLOOKUP(G6,Letnice!$A$2:$B$7,2,FALSE)+VLOOKUP(H6,Letnice!$A$2:$B$7,2,FALSE)+VLOOKUP(I6,Letnice!$A$2:$B$7,2,FALSE)</f>
        <v>33</v>
      </c>
      <c r="K6" s="65">
        <f>VLOOKUP(J6,Letnice!$A$16:$B$58,2,FALSE)</f>
        <v>1000</v>
      </c>
      <c r="L6" s="17">
        <v>9</v>
      </c>
      <c r="M6" s="25">
        <v>10</v>
      </c>
      <c r="N6" s="25">
        <v>20</v>
      </c>
      <c r="O6" s="25">
        <v>26</v>
      </c>
      <c r="P6" s="25">
        <v>14</v>
      </c>
      <c r="Q6" s="94">
        <f>SUM(L6:P6)*2</f>
        <v>158</v>
      </c>
      <c r="R6" s="28">
        <v>17.2</v>
      </c>
      <c r="S6" s="29">
        <v>0</v>
      </c>
      <c r="T6" s="30">
        <f>R6+S6</f>
        <v>17.2</v>
      </c>
      <c r="U6" s="28">
        <v>18.399999999999999</v>
      </c>
      <c r="V6" s="29">
        <v>15</v>
      </c>
      <c r="W6" s="30">
        <f>U6+V6</f>
        <v>33.4</v>
      </c>
      <c r="X6" s="31">
        <f>K6+Q6-W6-T6</f>
        <v>1107.3999999999999</v>
      </c>
      <c r="Y6" s="97">
        <f>(IF(X6=X5,1,0))+(IF(X6=X7,1,0))</f>
        <v>0</v>
      </c>
      <c r="Z6" s="5"/>
      <c r="AA6" s="96"/>
      <c r="AB6" s="96"/>
    </row>
    <row r="7" spans="1:28" ht="21.75" customHeight="1" x14ac:dyDescent="0.3">
      <c r="A7" s="32">
        <v>3</v>
      </c>
      <c r="B7" s="17"/>
      <c r="C7" s="173" t="s">
        <v>122</v>
      </c>
      <c r="D7" s="173" t="s">
        <v>57</v>
      </c>
      <c r="E7" s="173" t="s">
        <v>71</v>
      </c>
      <c r="F7" s="176" t="s">
        <v>123</v>
      </c>
      <c r="G7" s="60">
        <v>2009</v>
      </c>
      <c r="H7" s="60">
        <v>2009</v>
      </c>
      <c r="I7" s="60">
        <v>2011</v>
      </c>
      <c r="J7" s="69">
        <f>VLOOKUP(G7,Letnice!$A$2:$B$7,2,FALSE)+VLOOKUP(H7,Letnice!$A$2:$B$7,2,FALSE)+VLOOKUP(I7,Letnice!$A$2:$B$7,2,FALSE)</f>
        <v>31</v>
      </c>
      <c r="K7" s="65">
        <f>VLOOKUP(J7,Letnice!$A$16:$B$58,2,FALSE)</f>
        <v>1001</v>
      </c>
      <c r="L7" s="17">
        <v>8</v>
      </c>
      <c r="M7" s="25">
        <v>8</v>
      </c>
      <c r="N7" s="25">
        <v>20</v>
      </c>
      <c r="O7" s="25">
        <v>22</v>
      </c>
      <c r="P7" s="25">
        <v>12</v>
      </c>
      <c r="Q7" s="94">
        <f>SUM(L7:P7)*2</f>
        <v>140</v>
      </c>
      <c r="R7" s="28">
        <v>18.399999999999999</v>
      </c>
      <c r="S7" s="29">
        <v>0</v>
      </c>
      <c r="T7" s="30">
        <f>R7+S7</f>
        <v>18.399999999999999</v>
      </c>
      <c r="U7" s="28">
        <v>17.600000000000001</v>
      </c>
      <c r="V7" s="29">
        <v>0</v>
      </c>
      <c r="W7" s="30">
        <f>U7+V7</f>
        <v>17.600000000000001</v>
      </c>
      <c r="X7" s="31">
        <f>K7+Q7-W7-T7</f>
        <v>1105</v>
      </c>
      <c r="Y7" s="97">
        <f>(IF(X7=X6,1,0))+(IF(X7=X22,1,0))</f>
        <v>0</v>
      </c>
      <c r="Z7" s="5"/>
      <c r="AA7" s="96"/>
      <c r="AB7" s="96"/>
    </row>
    <row r="8" spans="1:28" ht="21.75" customHeight="1" x14ac:dyDescent="0.3">
      <c r="A8" s="32">
        <v>4</v>
      </c>
      <c r="B8" s="17"/>
      <c r="C8" s="173" t="s">
        <v>61</v>
      </c>
      <c r="D8" s="173" t="s">
        <v>57</v>
      </c>
      <c r="E8" s="173" t="s">
        <v>71</v>
      </c>
      <c r="F8" s="173" t="s">
        <v>107</v>
      </c>
      <c r="G8" s="60">
        <v>2009</v>
      </c>
      <c r="H8" s="60">
        <v>2009</v>
      </c>
      <c r="I8" s="60">
        <v>2011</v>
      </c>
      <c r="J8" s="69">
        <f>VLOOKUP(G8,Letnice!$A$2:$B$7,2,FALSE)+VLOOKUP(H8,Letnice!$A$2:$B$7,2,FALSE)+VLOOKUP(I8,Letnice!$A$2:$B$7,2,FALSE)</f>
        <v>31</v>
      </c>
      <c r="K8" s="65">
        <f>VLOOKUP(J8,Letnice!$A$16:$B$58,2,FALSE)</f>
        <v>1001</v>
      </c>
      <c r="L8" s="17">
        <v>9</v>
      </c>
      <c r="M8" s="25">
        <v>9</v>
      </c>
      <c r="N8" s="25">
        <v>18</v>
      </c>
      <c r="O8" s="25">
        <v>24</v>
      </c>
      <c r="P8" s="25">
        <v>12</v>
      </c>
      <c r="Q8" s="94">
        <f>SUM(L8:P8)*2</f>
        <v>144</v>
      </c>
      <c r="R8" s="28">
        <v>18.2</v>
      </c>
      <c r="S8" s="29">
        <v>0</v>
      </c>
      <c r="T8" s="30">
        <f>R8+S8</f>
        <v>18.2</v>
      </c>
      <c r="U8" s="28">
        <v>22.7</v>
      </c>
      <c r="V8" s="29">
        <v>0</v>
      </c>
      <c r="W8" s="30">
        <f>U8+V8</f>
        <v>22.7</v>
      </c>
      <c r="X8" s="31">
        <f>K8+Q8-W8-T8</f>
        <v>1104.0999999999999</v>
      </c>
      <c r="Y8" s="97">
        <f>(IF(X22=X7,1,0))+(IF(X22=X8,1,0))</f>
        <v>0</v>
      </c>
      <c r="Z8" s="5"/>
      <c r="AA8" s="96"/>
      <c r="AB8" s="96"/>
    </row>
    <row r="9" spans="1:28" ht="21.75" customHeight="1" x14ac:dyDescent="0.3">
      <c r="A9" s="32">
        <v>5</v>
      </c>
      <c r="B9" s="17"/>
      <c r="C9" s="173" t="s">
        <v>116</v>
      </c>
      <c r="D9" s="173" t="s">
        <v>57</v>
      </c>
      <c r="E9" s="173" t="s">
        <v>71</v>
      </c>
      <c r="F9" s="173" t="s">
        <v>117</v>
      </c>
      <c r="G9" s="60">
        <v>2011</v>
      </c>
      <c r="H9" s="60">
        <v>2010</v>
      </c>
      <c r="I9" s="60">
        <v>2010</v>
      </c>
      <c r="J9" s="69">
        <f>VLOOKUP(G9,Letnice!$A$2:$B$7,2,FALSE)+VLOOKUP(H9,Letnice!$A$2:$B$7,2,FALSE)+VLOOKUP(I9,Letnice!$A$2:$B$7,2,FALSE)</f>
        <v>29</v>
      </c>
      <c r="K9" s="65">
        <f>VLOOKUP(J9,Letnice!$A$16:$B$58,2,FALSE)</f>
        <v>1002</v>
      </c>
      <c r="L9" s="17">
        <v>7</v>
      </c>
      <c r="M9" s="25">
        <v>10</v>
      </c>
      <c r="N9" s="25">
        <v>20</v>
      </c>
      <c r="O9" s="25">
        <v>23</v>
      </c>
      <c r="P9" s="25">
        <v>7</v>
      </c>
      <c r="Q9" s="94">
        <f>SUM(L9:P9)*2</f>
        <v>134</v>
      </c>
      <c r="R9" s="28">
        <v>16.3</v>
      </c>
      <c r="S9" s="29">
        <v>0</v>
      </c>
      <c r="T9" s="30">
        <f>R9+S9</f>
        <v>16.3</v>
      </c>
      <c r="U9" s="28">
        <v>19.3</v>
      </c>
      <c r="V9" s="29">
        <v>0</v>
      </c>
      <c r="W9" s="30">
        <f>U9+V9</f>
        <v>19.3</v>
      </c>
      <c r="X9" s="31">
        <f>K9+Q9-W9-T9</f>
        <v>1100.4000000000001</v>
      </c>
      <c r="Y9" s="97">
        <f>(IF(X8=X22,1,0))+(IF(X8=X9,1,0))</f>
        <v>0</v>
      </c>
      <c r="Z9" s="5"/>
      <c r="AA9" s="96"/>
      <c r="AB9" s="96"/>
    </row>
    <row r="10" spans="1:28" ht="21.75" customHeight="1" x14ac:dyDescent="0.3">
      <c r="A10" s="32">
        <v>6</v>
      </c>
      <c r="B10" s="17"/>
      <c r="C10" s="173" t="s">
        <v>124</v>
      </c>
      <c r="D10" s="173" t="s">
        <v>57</v>
      </c>
      <c r="E10" s="173" t="s">
        <v>71</v>
      </c>
      <c r="F10" s="173" t="s">
        <v>125</v>
      </c>
      <c r="G10" s="60">
        <v>2010</v>
      </c>
      <c r="H10" s="60">
        <v>2011</v>
      </c>
      <c r="I10" s="60">
        <v>2010</v>
      </c>
      <c r="J10" s="69">
        <f>VLOOKUP(G10,Letnice!$A$2:$B$7,2,FALSE)+VLOOKUP(H10,Letnice!$A$2:$B$7,2,FALSE)+VLOOKUP(I10,Letnice!$A$2:$B$7,2,FALSE)</f>
        <v>29</v>
      </c>
      <c r="K10" s="65">
        <f>VLOOKUP(J10,Letnice!$A$16:$B$58,2,FALSE)</f>
        <v>1002</v>
      </c>
      <c r="L10" s="17">
        <v>8</v>
      </c>
      <c r="M10" s="25">
        <v>7</v>
      </c>
      <c r="N10" s="25">
        <v>20</v>
      </c>
      <c r="O10" s="25">
        <v>24</v>
      </c>
      <c r="P10" s="25">
        <v>12</v>
      </c>
      <c r="Q10" s="94">
        <f>SUM(L10:P10)*2</f>
        <v>142</v>
      </c>
      <c r="R10" s="28">
        <v>26.5</v>
      </c>
      <c r="S10" s="29">
        <v>0</v>
      </c>
      <c r="T10" s="30">
        <f>R10+S10</f>
        <v>26.5</v>
      </c>
      <c r="U10" s="28">
        <v>18.8</v>
      </c>
      <c r="V10" s="29">
        <v>0</v>
      </c>
      <c r="W10" s="30">
        <f>U10+V10</f>
        <v>18.8</v>
      </c>
      <c r="X10" s="31">
        <f>K10+Q10-W10-T10</f>
        <v>1098.7</v>
      </c>
      <c r="Y10" s="97">
        <f>(IF(X9=X8,1,0))+(IF(X9=X10,1,0))</f>
        <v>0</v>
      </c>
      <c r="Z10" s="5"/>
      <c r="AA10" s="96"/>
      <c r="AB10" s="96"/>
    </row>
    <row r="11" spans="1:28" ht="21.75" customHeight="1" x14ac:dyDescent="0.3">
      <c r="A11" s="32">
        <v>7</v>
      </c>
      <c r="B11" s="17"/>
      <c r="C11" s="173" t="s">
        <v>72</v>
      </c>
      <c r="D11" s="173" t="s">
        <v>57</v>
      </c>
      <c r="E11" s="173" t="s">
        <v>71</v>
      </c>
      <c r="F11" s="173" t="s">
        <v>127</v>
      </c>
      <c r="G11" s="60">
        <v>2011</v>
      </c>
      <c r="H11" s="60">
        <v>2010</v>
      </c>
      <c r="I11" s="60">
        <v>2010</v>
      </c>
      <c r="J11" s="69">
        <f>VLOOKUP(G11,Letnice!$A$2:$B$7,2,FALSE)+VLOOKUP(H11,Letnice!$A$2:$B$7,2,FALSE)+VLOOKUP(I11,Letnice!$A$2:$B$7,2,FALSE)</f>
        <v>29</v>
      </c>
      <c r="K11" s="65">
        <f>VLOOKUP(J11,Letnice!$A$16:$B$58,2,FALSE)</f>
        <v>1002</v>
      </c>
      <c r="L11" s="17">
        <v>8</v>
      </c>
      <c r="M11" s="25">
        <v>8</v>
      </c>
      <c r="N11" s="25">
        <v>18</v>
      </c>
      <c r="O11" s="25">
        <v>22</v>
      </c>
      <c r="P11" s="25">
        <v>11</v>
      </c>
      <c r="Q11" s="94">
        <f>SUM(L11:P11)*2</f>
        <v>134</v>
      </c>
      <c r="R11" s="28">
        <v>16.399999999999999</v>
      </c>
      <c r="S11" s="29">
        <v>0</v>
      </c>
      <c r="T11" s="30">
        <f>R11+S11</f>
        <v>16.399999999999999</v>
      </c>
      <c r="U11" s="28">
        <v>19.5</v>
      </c>
      <c r="V11" s="29">
        <v>5</v>
      </c>
      <c r="W11" s="30">
        <f>U11+V11</f>
        <v>24.5</v>
      </c>
      <c r="X11" s="31">
        <f>K11+Q11-W11-T11</f>
        <v>1095.0999999999999</v>
      </c>
      <c r="Y11" s="97">
        <f>(IF(X10=X9,1,0))+(IF(X10=X11,1,0))</f>
        <v>0</v>
      </c>
      <c r="Z11" s="5"/>
      <c r="AA11" s="96"/>
      <c r="AB11" s="96"/>
    </row>
    <row r="12" spans="1:28" ht="21.75" customHeight="1" x14ac:dyDescent="0.3">
      <c r="A12" s="32">
        <v>8</v>
      </c>
      <c r="B12" s="17"/>
      <c r="C12" s="173" t="s">
        <v>79</v>
      </c>
      <c r="D12" s="173" t="s">
        <v>57</v>
      </c>
      <c r="E12" s="173" t="s">
        <v>71</v>
      </c>
      <c r="F12" s="176" t="s">
        <v>109</v>
      </c>
      <c r="G12" s="60">
        <v>2009</v>
      </c>
      <c r="H12" s="60">
        <v>2011</v>
      </c>
      <c r="I12" s="60">
        <v>2009</v>
      </c>
      <c r="J12" s="69">
        <f>VLOOKUP(G12,Letnice!$A$2:$B$7,2,FALSE)+VLOOKUP(H12,Letnice!$A$2:$B$7,2,FALSE)+VLOOKUP(I12,Letnice!$A$2:$B$7,2,FALSE)</f>
        <v>31</v>
      </c>
      <c r="K12" s="65">
        <f>VLOOKUP(J12,Letnice!$A$16:$B$58,2,FALSE)</f>
        <v>1001</v>
      </c>
      <c r="L12" s="17">
        <v>6</v>
      </c>
      <c r="M12" s="25">
        <v>10</v>
      </c>
      <c r="N12" s="25">
        <v>20</v>
      </c>
      <c r="O12" s="25">
        <v>21</v>
      </c>
      <c r="P12" s="25">
        <v>14</v>
      </c>
      <c r="Q12" s="94">
        <f>SUM(L12:P12)*2</f>
        <v>142</v>
      </c>
      <c r="R12" s="28">
        <v>16.2</v>
      </c>
      <c r="S12" s="29">
        <v>12</v>
      </c>
      <c r="T12" s="30">
        <f>R12+S12</f>
        <v>28.2</v>
      </c>
      <c r="U12" s="28">
        <v>20</v>
      </c>
      <c r="V12" s="29">
        <v>5</v>
      </c>
      <c r="W12" s="30">
        <f>U12+V12</f>
        <v>25</v>
      </c>
      <c r="X12" s="31">
        <f>K12+Q12-W12-T12</f>
        <v>1089.8</v>
      </c>
      <c r="Y12" s="97">
        <f>(IF(X11=X10,1,0))+(IF(X11=X12,1,0))</f>
        <v>0</v>
      </c>
      <c r="Z12" s="5"/>
      <c r="AA12" s="96"/>
      <c r="AB12" s="96"/>
    </row>
    <row r="13" spans="1:28" ht="21.75" customHeight="1" x14ac:dyDescent="0.3">
      <c r="A13" s="32">
        <v>9</v>
      </c>
      <c r="B13" s="17"/>
      <c r="C13" s="173" t="s">
        <v>118</v>
      </c>
      <c r="D13" s="173" t="s">
        <v>57</v>
      </c>
      <c r="E13" s="173" t="s">
        <v>71</v>
      </c>
      <c r="F13" s="173" t="s">
        <v>119</v>
      </c>
      <c r="G13" s="60">
        <v>2009</v>
      </c>
      <c r="H13" s="60">
        <v>2010</v>
      </c>
      <c r="I13" s="60">
        <v>2010</v>
      </c>
      <c r="J13" s="69">
        <f>VLOOKUP(G13,Letnice!$A$2:$B$7,2,FALSE)+VLOOKUP(H13,Letnice!$A$2:$B$7,2,FALSE)+VLOOKUP(I13,Letnice!$A$2:$B$7,2,FALSE)</f>
        <v>31</v>
      </c>
      <c r="K13" s="65">
        <f>VLOOKUP(J13,Letnice!$A$16:$B$58,2,FALSE)</f>
        <v>1001</v>
      </c>
      <c r="L13" s="17">
        <v>5</v>
      </c>
      <c r="M13" s="25">
        <v>10</v>
      </c>
      <c r="N13" s="25">
        <v>20</v>
      </c>
      <c r="O13" s="25">
        <v>20</v>
      </c>
      <c r="P13" s="25">
        <v>12</v>
      </c>
      <c r="Q13" s="94">
        <f>SUM(L13:P13)*2</f>
        <v>134</v>
      </c>
      <c r="R13" s="28">
        <v>15.9</v>
      </c>
      <c r="S13" s="29">
        <v>10</v>
      </c>
      <c r="T13" s="30">
        <f>R13+S13</f>
        <v>25.9</v>
      </c>
      <c r="U13" s="28">
        <v>19.899999999999999</v>
      </c>
      <c r="V13" s="29">
        <v>0</v>
      </c>
      <c r="W13" s="30">
        <f>U13+V13</f>
        <v>19.899999999999999</v>
      </c>
      <c r="X13" s="31">
        <f>K13+Q13-W13-T13</f>
        <v>1089.1999999999998</v>
      </c>
      <c r="Y13" s="97">
        <f>(IF(X12=X11,1,0))+(IF(X12=X13,1,0))</f>
        <v>0</v>
      </c>
      <c r="Z13" s="5"/>
      <c r="AA13" s="96"/>
      <c r="AB13" s="96"/>
    </row>
    <row r="14" spans="1:28" ht="21.75" customHeight="1" x14ac:dyDescent="0.3">
      <c r="A14" s="32">
        <v>10</v>
      </c>
      <c r="B14" s="17"/>
      <c r="C14" s="173" t="s">
        <v>81</v>
      </c>
      <c r="D14" s="173" t="s">
        <v>57</v>
      </c>
      <c r="E14" s="173" t="s">
        <v>71</v>
      </c>
      <c r="F14" s="176" t="s">
        <v>110</v>
      </c>
      <c r="G14" s="60">
        <v>2009</v>
      </c>
      <c r="H14" s="60">
        <v>2009</v>
      </c>
      <c r="I14" s="60">
        <v>2009</v>
      </c>
      <c r="J14" s="69">
        <f>VLOOKUP(G14,Letnice!$A$2:$B$7,2,FALSE)+VLOOKUP(H14,Letnice!$A$2:$B$7,2,FALSE)+VLOOKUP(I14,Letnice!$A$2:$B$7,2,FALSE)</f>
        <v>33</v>
      </c>
      <c r="K14" s="65">
        <f>VLOOKUP(J14,Letnice!$A$16:$B$58,2,FALSE)</f>
        <v>1000</v>
      </c>
      <c r="L14" s="17">
        <v>6</v>
      </c>
      <c r="M14" s="25">
        <v>10</v>
      </c>
      <c r="N14" s="25">
        <v>20</v>
      </c>
      <c r="O14" s="25">
        <v>18</v>
      </c>
      <c r="P14" s="25">
        <v>10</v>
      </c>
      <c r="Q14" s="94">
        <f>SUM(L14:P14)*2</f>
        <v>128</v>
      </c>
      <c r="R14" s="28">
        <v>17.3</v>
      </c>
      <c r="S14" s="29">
        <v>0</v>
      </c>
      <c r="T14" s="30">
        <f>R14+S14</f>
        <v>17.3</v>
      </c>
      <c r="U14" s="28">
        <v>20.2</v>
      </c>
      <c r="V14" s="29">
        <v>5</v>
      </c>
      <c r="W14" s="30">
        <f>U14+V14</f>
        <v>25.2</v>
      </c>
      <c r="X14" s="31">
        <f>K14+Q14-W14-T14</f>
        <v>1085.5</v>
      </c>
      <c r="Y14" s="97">
        <f>(IF(X13=X12,1,0))+(IF(X13=X14,1,0))</f>
        <v>0</v>
      </c>
      <c r="Z14" s="5"/>
      <c r="AA14" s="96"/>
      <c r="AB14" s="96"/>
    </row>
    <row r="15" spans="1:28" ht="21.75" customHeight="1" x14ac:dyDescent="0.3">
      <c r="A15" s="32">
        <v>11</v>
      </c>
      <c r="B15" s="17"/>
      <c r="C15" s="173" t="s">
        <v>86</v>
      </c>
      <c r="D15" s="173" t="s">
        <v>57</v>
      </c>
      <c r="E15" s="173" t="s">
        <v>71</v>
      </c>
      <c r="F15" s="173" t="s">
        <v>113</v>
      </c>
      <c r="G15" s="60">
        <v>2010</v>
      </c>
      <c r="H15" s="60">
        <v>2011</v>
      </c>
      <c r="I15" s="60">
        <v>2010</v>
      </c>
      <c r="J15" s="69">
        <f>VLOOKUP(G15,Letnice!$A$2:$B$7,2,FALSE)+VLOOKUP(H15,Letnice!$A$2:$B$7,2,FALSE)+VLOOKUP(I15,Letnice!$A$2:$B$7,2,FALSE)</f>
        <v>29</v>
      </c>
      <c r="K15" s="65">
        <f>VLOOKUP(J15,Letnice!$A$16:$B$58,2,FALSE)</f>
        <v>1002</v>
      </c>
      <c r="L15" s="17">
        <v>5</v>
      </c>
      <c r="M15" s="25">
        <v>7</v>
      </c>
      <c r="N15" s="25">
        <v>16</v>
      </c>
      <c r="O15" s="25">
        <v>16</v>
      </c>
      <c r="P15" s="25">
        <v>10</v>
      </c>
      <c r="Q15" s="94">
        <f>SUM(L15:P15)*2</f>
        <v>108</v>
      </c>
      <c r="R15" s="28">
        <v>14.3</v>
      </c>
      <c r="S15" s="29">
        <v>5</v>
      </c>
      <c r="T15" s="30">
        <f>R15+S15</f>
        <v>19.3</v>
      </c>
      <c r="U15" s="28">
        <v>19</v>
      </c>
      <c r="V15" s="29">
        <v>0</v>
      </c>
      <c r="W15" s="30">
        <f>U15+V15</f>
        <v>19</v>
      </c>
      <c r="X15" s="31">
        <f>K15+Q15-W15-T15</f>
        <v>1071.7</v>
      </c>
      <c r="Y15" s="97">
        <f>(IF(X14=X13,1,0))+(IF(X14=X15,1,0))</f>
        <v>0</v>
      </c>
      <c r="Z15" s="5"/>
      <c r="AA15" s="96"/>
      <c r="AB15" s="96"/>
    </row>
    <row r="16" spans="1:28" ht="21.75" customHeight="1" x14ac:dyDescent="0.3">
      <c r="A16" s="32">
        <v>12</v>
      </c>
      <c r="B16" s="17"/>
      <c r="C16" s="173" t="s">
        <v>56</v>
      </c>
      <c r="D16" s="173" t="s">
        <v>57</v>
      </c>
      <c r="E16" s="173" t="s">
        <v>71</v>
      </c>
      <c r="F16" s="173" t="s">
        <v>105</v>
      </c>
      <c r="G16" s="60">
        <v>2011</v>
      </c>
      <c r="H16" s="60">
        <v>2011</v>
      </c>
      <c r="I16" s="60">
        <v>2011</v>
      </c>
      <c r="J16" s="69">
        <f>VLOOKUP(G16,Letnice!$A$2:$B$7,2,FALSE)+VLOOKUP(H16,Letnice!$A$2:$B$7,2,FALSE)+VLOOKUP(I16,Letnice!$A$2:$B$7,2,FALSE)</f>
        <v>27</v>
      </c>
      <c r="K16" s="65">
        <f>VLOOKUP(J16,Letnice!$A$16:$B$58,2,FALSE)</f>
        <v>1002</v>
      </c>
      <c r="L16" s="17">
        <v>9</v>
      </c>
      <c r="M16" s="25">
        <v>6</v>
      </c>
      <c r="N16" s="25">
        <v>16</v>
      </c>
      <c r="O16" s="25">
        <v>22</v>
      </c>
      <c r="P16" s="25">
        <v>13</v>
      </c>
      <c r="Q16" s="94">
        <f>SUM(L16:P16)*2</f>
        <v>132</v>
      </c>
      <c r="R16" s="28">
        <v>21</v>
      </c>
      <c r="S16" s="29">
        <v>20</v>
      </c>
      <c r="T16" s="30">
        <f>R16+S16</f>
        <v>41</v>
      </c>
      <c r="U16" s="28">
        <v>22.2</v>
      </c>
      <c r="V16" s="29">
        <v>0</v>
      </c>
      <c r="W16" s="30">
        <f>U16+V16</f>
        <v>22.2</v>
      </c>
      <c r="X16" s="31">
        <f>K16+Q16-W16-T16</f>
        <v>1070.8</v>
      </c>
      <c r="Y16" s="97">
        <f>(IF(X15=X14,1,0))+(IF(X15=X16,1,0))</f>
        <v>0</v>
      </c>
      <c r="Z16" s="5"/>
      <c r="AA16" s="96"/>
      <c r="AB16" s="96"/>
    </row>
    <row r="17" spans="1:28" ht="21.75" customHeight="1" x14ac:dyDescent="0.3">
      <c r="A17" s="32">
        <v>13</v>
      </c>
      <c r="B17" s="17"/>
      <c r="C17" s="173" t="s">
        <v>69</v>
      </c>
      <c r="D17" s="173" t="s">
        <v>57</v>
      </c>
      <c r="E17" s="173" t="s">
        <v>71</v>
      </c>
      <c r="F17" s="173" t="s">
        <v>126</v>
      </c>
      <c r="G17" s="60">
        <v>2010</v>
      </c>
      <c r="H17" s="60">
        <v>2011</v>
      </c>
      <c r="I17" s="60">
        <v>2009</v>
      </c>
      <c r="J17" s="69">
        <f>VLOOKUP(G17,Letnice!$A$2:$B$7,2,FALSE)+VLOOKUP(H17,Letnice!$A$2:$B$7,2,FALSE)+VLOOKUP(I17,Letnice!$A$2:$B$7,2,FALSE)</f>
        <v>30</v>
      </c>
      <c r="K17" s="65">
        <f>VLOOKUP(J17,Letnice!$A$16:$B$58,2,FALSE)</f>
        <v>1001</v>
      </c>
      <c r="L17" s="17">
        <v>8</v>
      </c>
      <c r="M17" s="25">
        <v>9</v>
      </c>
      <c r="N17" s="25">
        <v>20</v>
      </c>
      <c r="O17" s="25">
        <v>13</v>
      </c>
      <c r="P17" s="25">
        <v>3</v>
      </c>
      <c r="Q17" s="94">
        <f>SUM(L17:P17)*2</f>
        <v>106</v>
      </c>
      <c r="R17" s="28">
        <v>17.600000000000001</v>
      </c>
      <c r="S17" s="29">
        <v>0</v>
      </c>
      <c r="T17" s="30">
        <f>R17+S17</f>
        <v>17.600000000000001</v>
      </c>
      <c r="U17" s="28">
        <v>23.1</v>
      </c>
      <c r="V17" s="29">
        <v>0</v>
      </c>
      <c r="W17" s="30">
        <f>U17+V17</f>
        <v>23.1</v>
      </c>
      <c r="X17" s="31">
        <f>K17+Q17-W17-T17</f>
        <v>1066.3000000000002</v>
      </c>
      <c r="Y17" s="97">
        <f>(IF(X16=X15,1,0))+(IF(X16=X17,1,0))</f>
        <v>0</v>
      </c>
      <c r="Z17" s="5"/>
      <c r="AA17" s="96"/>
      <c r="AB17" s="96"/>
    </row>
    <row r="18" spans="1:28" ht="21.75" customHeight="1" x14ac:dyDescent="0.3">
      <c r="A18" s="32">
        <v>14</v>
      </c>
      <c r="B18" s="17"/>
      <c r="C18" s="173" t="s">
        <v>111</v>
      </c>
      <c r="D18" s="173" t="s">
        <v>57</v>
      </c>
      <c r="E18" s="173" t="s">
        <v>71</v>
      </c>
      <c r="F18" s="173" t="s">
        <v>112</v>
      </c>
      <c r="G18" s="60">
        <v>2013</v>
      </c>
      <c r="H18" s="60">
        <v>2011</v>
      </c>
      <c r="I18" s="60">
        <v>2011</v>
      </c>
      <c r="J18" s="69">
        <f>VLOOKUP(G18,Letnice!$A$2:$B$7,2,FALSE)+VLOOKUP(H18,Letnice!$A$2:$B$7,2,FALSE)+VLOOKUP(I18,Letnice!$A$2:$B$7,2,FALSE)</f>
        <v>25</v>
      </c>
      <c r="K18" s="65">
        <f>VLOOKUP(J18,Letnice!$A$16:$B$58,2,FALSE)</f>
        <v>1003</v>
      </c>
      <c r="L18" s="17">
        <v>8</v>
      </c>
      <c r="M18" s="25">
        <v>9</v>
      </c>
      <c r="N18" s="25">
        <v>20</v>
      </c>
      <c r="O18" s="25">
        <v>18</v>
      </c>
      <c r="P18" s="25">
        <v>5</v>
      </c>
      <c r="Q18" s="94">
        <f>SUM(L18:P18)*2</f>
        <v>120</v>
      </c>
      <c r="R18" s="28">
        <v>23</v>
      </c>
      <c r="S18" s="29">
        <v>0</v>
      </c>
      <c r="T18" s="30">
        <f>R18+S18</f>
        <v>23</v>
      </c>
      <c r="U18" s="28">
        <v>20.2</v>
      </c>
      <c r="V18" s="29">
        <v>15</v>
      </c>
      <c r="W18" s="30">
        <f>U18+V18</f>
        <v>35.200000000000003</v>
      </c>
      <c r="X18" s="31">
        <f>K18+Q18-W18-T18</f>
        <v>1064.8</v>
      </c>
      <c r="Y18" s="97">
        <f>(IF(X17=X16,1,0))+(IF(X17=X18,1,0))</f>
        <v>0</v>
      </c>
      <c r="Z18" s="5"/>
      <c r="AA18" s="96"/>
      <c r="AB18" s="96"/>
    </row>
    <row r="19" spans="1:28" ht="21.75" customHeight="1" x14ac:dyDescent="0.3">
      <c r="A19" s="32">
        <v>15</v>
      </c>
      <c r="B19" s="17"/>
      <c r="C19" s="173" t="s">
        <v>88</v>
      </c>
      <c r="D19" s="173" t="s">
        <v>57</v>
      </c>
      <c r="E19" s="173" t="s">
        <v>71</v>
      </c>
      <c r="F19" s="173" t="s">
        <v>114</v>
      </c>
      <c r="G19" s="60">
        <v>2011</v>
      </c>
      <c r="H19" s="60">
        <v>2011</v>
      </c>
      <c r="I19" s="60">
        <v>2012</v>
      </c>
      <c r="J19" s="69">
        <f>VLOOKUP(G19,Letnice!$A$2:$B$7,2,FALSE)+VLOOKUP(H19,Letnice!$A$2:$B$7,2,FALSE)+VLOOKUP(I19,Letnice!$A$2:$B$7,2,FALSE)</f>
        <v>26</v>
      </c>
      <c r="K19" s="65">
        <f>VLOOKUP(J19,Letnice!$A$16:$B$58,2,FALSE)</f>
        <v>1003</v>
      </c>
      <c r="L19" s="17">
        <v>8</v>
      </c>
      <c r="M19" s="25">
        <v>9</v>
      </c>
      <c r="N19" s="25">
        <v>18</v>
      </c>
      <c r="O19" s="25">
        <v>18</v>
      </c>
      <c r="P19" s="25">
        <v>5</v>
      </c>
      <c r="Q19" s="94">
        <f>SUM(L19:P19)*2</f>
        <v>116</v>
      </c>
      <c r="R19" s="28">
        <v>20.2</v>
      </c>
      <c r="S19" s="29">
        <v>5</v>
      </c>
      <c r="T19" s="30">
        <f>R19+S19</f>
        <v>25.2</v>
      </c>
      <c r="U19" s="28">
        <v>27.8</v>
      </c>
      <c r="V19" s="29">
        <v>10</v>
      </c>
      <c r="W19" s="30">
        <f>U19+V19</f>
        <v>37.799999999999997</v>
      </c>
      <c r="X19" s="31">
        <f>K19+Q19-W19-T19</f>
        <v>1056</v>
      </c>
      <c r="Y19" s="97">
        <f>(IF(X18=X17,1,0))+(IF(X18=X19,1,0))</f>
        <v>0</v>
      </c>
      <c r="Z19" s="5"/>
      <c r="AA19" s="96"/>
      <c r="AB19" s="96"/>
    </row>
    <row r="20" spans="1:28" ht="21.75" customHeight="1" x14ac:dyDescent="0.3">
      <c r="A20" s="32">
        <v>16</v>
      </c>
      <c r="B20" s="17"/>
      <c r="C20" s="173" t="s">
        <v>59</v>
      </c>
      <c r="D20" s="173" t="s">
        <v>57</v>
      </c>
      <c r="E20" s="173" t="s">
        <v>71</v>
      </c>
      <c r="F20" s="173" t="s">
        <v>106</v>
      </c>
      <c r="G20" s="60">
        <v>2010</v>
      </c>
      <c r="H20" s="60">
        <v>2011</v>
      </c>
      <c r="I20" s="60">
        <v>2009</v>
      </c>
      <c r="J20" s="69">
        <f>VLOOKUP(G20,Letnice!$A$2:$B$7,2,FALSE)+VLOOKUP(H20,Letnice!$A$2:$B$7,2,FALSE)+VLOOKUP(I20,Letnice!$A$2:$B$7,2,FALSE)</f>
        <v>30</v>
      </c>
      <c r="K20" s="65">
        <f>VLOOKUP(J20,Letnice!$A$16:$B$58,2,FALSE)</f>
        <v>1001</v>
      </c>
      <c r="L20" s="17">
        <v>7</v>
      </c>
      <c r="M20" s="25">
        <v>6</v>
      </c>
      <c r="N20" s="25">
        <v>18</v>
      </c>
      <c r="O20" s="25">
        <v>19</v>
      </c>
      <c r="P20" s="25">
        <v>7</v>
      </c>
      <c r="Q20" s="94">
        <f>SUM(L20:P20)*2</f>
        <v>114</v>
      </c>
      <c r="R20" s="28">
        <v>15.6</v>
      </c>
      <c r="S20" s="29">
        <v>10</v>
      </c>
      <c r="T20" s="30">
        <f>R20+S20</f>
        <v>25.6</v>
      </c>
      <c r="U20" s="28">
        <v>25.1</v>
      </c>
      <c r="V20" s="29">
        <v>10</v>
      </c>
      <c r="W20" s="30">
        <f>U20+V20</f>
        <v>35.1</v>
      </c>
      <c r="X20" s="31">
        <f>K20+Q20-W20-T20</f>
        <v>1054.3000000000002</v>
      </c>
      <c r="Y20" s="97">
        <f>(IF(X19=X18,1,0))+(IF(X19=X20,1,0))</f>
        <v>0</v>
      </c>
      <c r="Z20" s="5"/>
      <c r="AA20" s="96"/>
      <c r="AB20" s="96"/>
    </row>
    <row r="21" spans="1:28" ht="21.75" customHeight="1" x14ac:dyDescent="0.3">
      <c r="A21" s="32">
        <v>17</v>
      </c>
      <c r="B21" s="17"/>
      <c r="C21" s="173" t="s">
        <v>67</v>
      </c>
      <c r="D21" s="173" t="s">
        <v>57</v>
      </c>
      <c r="E21" s="173" t="s">
        <v>71</v>
      </c>
      <c r="F21" s="173" t="s">
        <v>128</v>
      </c>
      <c r="G21" s="60">
        <v>2012</v>
      </c>
      <c r="H21" s="60">
        <v>2011</v>
      </c>
      <c r="I21" s="60">
        <v>2009</v>
      </c>
      <c r="J21" s="69">
        <f>VLOOKUP(G21,Letnice!$A$2:$B$7,2,FALSE)+VLOOKUP(H21,Letnice!$A$2:$B$7,2,FALSE)+VLOOKUP(I21,Letnice!$A$2:$B$7,2,FALSE)</f>
        <v>28</v>
      </c>
      <c r="K21" s="65">
        <f>VLOOKUP(J21,Letnice!$A$16:$B$58,2,FALSE)</f>
        <v>1002</v>
      </c>
      <c r="L21" s="17">
        <v>5</v>
      </c>
      <c r="M21" s="25">
        <v>6</v>
      </c>
      <c r="N21" s="25">
        <v>12</v>
      </c>
      <c r="O21" s="25">
        <v>11</v>
      </c>
      <c r="P21" s="25">
        <v>7</v>
      </c>
      <c r="Q21" s="94">
        <f>SUM(L21:P21)*2</f>
        <v>82</v>
      </c>
      <c r="R21" s="28">
        <v>25.3</v>
      </c>
      <c r="S21" s="29">
        <v>0</v>
      </c>
      <c r="T21" s="30">
        <f>R21+S21</f>
        <v>25.3</v>
      </c>
      <c r="U21" s="28">
        <v>23.3</v>
      </c>
      <c r="V21" s="29">
        <v>0</v>
      </c>
      <c r="W21" s="30">
        <f>U21+V21</f>
        <v>23.3</v>
      </c>
      <c r="X21" s="31">
        <f>K21+Q21-W21-T21</f>
        <v>1035.4000000000001</v>
      </c>
      <c r="Y21" s="97">
        <f>(IF(X20=X19,1,0))+(IF(X20=X21,1,0))</f>
        <v>0</v>
      </c>
      <c r="Z21" s="5"/>
      <c r="AA21" s="96"/>
      <c r="AB21" s="96"/>
    </row>
    <row r="22" spans="1:28" ht="21.75" customHeight="1" x14ac:dyDescent="0.3">
      <c r="A22" s="32">
        <v>18</v>
      </c>
      <c r="B22" s="17"/>
      <c r="C22" s="177" t="s">
        <v>77</v>
      </c>
      <c r="D22" s="177" t="s">
        <v>57</v>
      </c>
      <c r="E22" s="177" t="s">
        <v>71</v>
      </c>
      <c r="F22" s="177" t="s">
        <v>108</v>
      </c>
      <c r="G22" s="178">
        <v>2010</v>
      </c>
      <c r="H22" s="178">
        <v>2011</v>
      </c>
      <c r="I22" s="178">
        <v>2011</v>
      </c>
      <c r="J22" s="179">
        <f>VLOOKUP(G22,Letnice!$A$2:$B$7,2,FALSE)+VLOOKUP(H22,Letnice!$A$2:$B$7,2,FALSE)+VLOOKUP(I22,Letnice!$A$2:$B$7,2,FALSE)</f>
        <v>28</v>
      </c>
      <c r="K22" s="180">
        <f>VLOOKUP(J22,Letnice!$A$16:$B$58,2,FALSE)</f>
        <v>1002</v>
      </c>
      <c r="L22" s="181"/>
      <c r="M22" s="181"/>
      <c r="N22" s="181"/>
      <c r="O22" s="181"/>
      <c r="P22" s="181"/>
      <c r="Q22" s="182">
        <f>SUM(L22:P22)*2</f>
        <v>0</v>
      </c>
      <c r="R22" s="183"/>
      <c r="S22" s="184"/>
      <c r="T22" s="185">
        <f>R22+S22</f>
        <v>0</v>
      </c>
      <c r="U22" s="183"/>
      <c r="V22" s="184"/>
      <c r="W22" s="185">
        <f>U22+V22</f>
        <v>0</v>
      </c>
      <c r="X22" s="186" t="s">
        <v>129</v>
      </c>
      <c r="Y22" s="97" t="e">
        <f>(IF(X21=X20,1,0))+(IF(X21=#REF!,1,0))</f>
        <v>#REF!</v>
      </c>
      <c r="Z22" s="5"/>
      <c r="AA22" s="96"/>
      <c r="AB22" s="96"/>
    </row>
    <row r="23" spans="1:28" ht="21.75" customHeight="1" x14ac:dyDescent="0.35">
      <c r="B23" s="10"/>
      <c r="C23" s="10"/>
      <c r="D23" s="12"/>
      <c r="E23" s="12"/>
      <c r="F23" s="12"/>
      <c r="G23" s="12"/>
      <c r="H23" s="12"/>
      <c r="I23" s="12"/>
      <c r="J23" s="12"/>
      <c r="K23" s="10"/>
      <c r="L23" s="10"/>
      <c r="M23" s="10"/>
      <c r="N23" s="10"/>
      <c r="O23" s="15"/>
      <c r="P23" s="10"/>
      <c r="Q23" s="10"/>
      <c r="R23" s="63"/>
      <c r="S23" s="10"/>
      <c r="T23" s="10"/>
      <c r="U23" s="10"/>
      <c r="V23" s="21"/>
      <c r="W23" s="18"/>
      <c r="X23" s="19"/>
    </row>
    <row r="24" spans="1:28" ht="21.75" customHeight="1" x14ac:dyDescent="0.35">
      <c r="A24" s="13" t="str">
        <f>Osnovni_podatki!A9</f>
        <v>Predsednik tekmovalnega odbora:</v>
      </c>
      <c r="B24" s="10"/>
      <c r="C24" s="10"/>
      <c r="D24" s="12"/>
      <c r="E24" s="12"/>
      <c r="F24" s="12"/>
      <c r="G24" s="12"/>
      <c r="H24" s="12"/>
      <c r="I24" s="12"/>
      <c r="J24" s="12"/>
      <c r="K24" s="10" t="str">
        <f>Osnovni_podatki!A10</f>
        <v>Predsednik obračunske komisije:</v>
      </c>
      <c r="L24" s="10"/>
      <c r="M24" s="10"/>
      <c r="N24" s="10"/>
      <c r="O24" s="15"/>
      <c r="P24" s="10"/>
      <c r="Q24" s="10"/>
      <c r="R24" s="63"/>
      <c r="S24" s="10"/>
      <c r="T24" s="10"/>
      <c r="U24" s="10"/>
      <c r="V24" s="21"/>
      <c r="W24" s="18"/>
      <c r="X24" s="58" t="str">
        <f>Osnovni_podatki!A11</f>
        <v>Vodja tekmovanja:</v>
      </c>
    </row>
    <row r="25" spans="1:28" ht="21.75" customHeight="1" x14ac:dyDescent="0.35">
      <c r="A25" s="54" t="str">
        <f>Osnovni_podatki!B9</f>
        <v>Boštjan Narobe</v>
      </c>
      <c r="B25" s="10"/>
      <c r="C25" s="10"/>
      <c r="D25" s="12"/>
      <c r="E25" s="12"/>
      <c r="F25" s="12"/>
      <c r="G25" s="12"/>
      <c r="H25" s="12"/>
      <c r="I25" s="12"/>
      <c r="J25" s="12"/>
      <c r="K25" s="10" t="str">
        <f>Osnovni_podatki!B10</f>
        <v>Ignac Hribar</v>
      </c>
      <c r="L25" s="10"/>
      <c r="M25" s="10"/>
      <c r="N25" s="10"/>
      <c r="O25" s="15"/>
      <c r="P25" s="10"/>
      <c r="Q25" s="10"/>
      <c r="R25" s="63"/>
      <c r="S25" s="10"/>
      <c r="T25" s="10"/>
      <c r="U25" s="10"/>
      <c r="V25" s="21"/>
      <c r="W25" s="18"/>
      <c r="X25" s="59" t="str">
        <f>Osnovni_podatki!B11</f>
        <v>Tadeja Poljanšek</v>
      </c>
    </row>
    <row r="26" spans="1:28" ht="21.75" customHeight="1" x14ac:dyDescent="0.35">
      <c r="B26" s="10"/>
      <c r="C26" s="10"/>
      <c r="D26" s="12"/>
      <c r="E26" s="12"/>
      <c r="F26" s="12"/>
      <c r="G26" s="12"/>
      <c r="H26" s="12"/>
      <c r="I26" s="12"/>
      <c r="J26" s="12"/>
      <c r="K26" s="10"/>
      <c r="L26" s="10"/>
      <c r="M26" s="10"/>
      <c r="N26" s="10"/>
      <c r="O26" s="15"/>
      <c r="P26" s="10"/>
      <c r="Q26" s="10"/>
      <c r="R26" s="63"/>
      <c r="S26" s="10"/>
      <c r="T26" s="10"/>
      <c r="U26" s="10"/>
      <c r="V26" s="21"/>
      <c r="W26" s="18"/>
      <c r="X26" s="19"/>
    </row>
    <row r="27" spans="1:28" ht="21.75" customHeight="1" x14ac:dyDescent="0.35">
      <c r="B27" s="10"/>
      <c r="C27" s="10"/>
      <c r="D27" s="12"/>
      <c r="E27" s="12"/>
      <c r="F27" s="12"/>
      <c r="G27" s="12"/>
      <c r="H27" s="12"/>
      <c r="I27" s="12"/>
      <c r="J27" s="12"/>
      <c r="K27" s="10"/>
      <c r="L27" s="10"/>
      <c r="M27" s="10"/>
      <c r="N27" s="10"/>
      <c r="O27" s="15"/>
      <c r="P27" s="10"/>
      <c r="Q27" s="10"/>
      <c r="R27" s="63"/>
      <c r="S27" s="10"/>
      <c r="T27" s="10"/>
      <c r="U27" s="10"/>
      <c r="V27" s="21"/>
      <c r="W27" s="18"/>
      <c r="X27" s="19"/>
    </row>
    <row r="28" spans="1:28" ht="21.75" customHeight="1" x14ac:dyDescent="0.35">
      <c r="B28" s="10"/>
      <c r="C28" s="10"/>
      <c r="D28" s="12"/>
      <c r="E28" s="12"/>
      <c r="F28" s="12"/>
      <c r="G28" s="12"/>
      <c r="H28" s="12"/>
      <c r="I28" s="12"/>
      <c r="J28" s="12"/>
      <c r="K28" s="10"/>
      <c r="L28" s="10"/>
      <c r="M28" s="10"/>
      <c r="N28" s="10"/>
      <c r="O28" s="15"/>
      <c r="P28" s="10"/>
      <c r="Q28" s="10"/>
      <c r="R28" s="63"/>
      <c r="S28" s="10"/>
      <c r="T28" s="10"/>
      <c r="U28" s="10"/>
      <c r="V28" s="21"/>
      <c r="W28" s="18"/>
      <c r="X28" s="19"/>
    </row>
    <row r="29" spans="1:28" ht="21.75" customHeight="1" x14ac:dyDescent="0.35">
      <c r="B29" s="10"/>
      <c r="C29" s="10"/>
      <c r="D29" s="12"/>
      <c r="E29" s="12"/>
      <c r="F29" s="12"/>
      <c r="G29" s="12"/>
      <c r="H29" s="12"/>
      <c r="I29" s="12"/>
      <c r="J29" s="12"/>
      <c r="K29" s="10"/>
      <c r="L29" s="10"/>
      <c r="M29" s="10"/>
      <c r="N29" s="10"/>
      <c r="O29" s="15"/>
      <c r="P29" s="10"/>
      <c r="Q29" s="10"/>
      <c r="R29" s="63"/>
      <c r="S29" s="10"/>
      <c r="T29" s="10"/>
      <c r="U29" s="10"/>
      <c r="V29" s="21"/>
      <c r="W29" s="18"/>
      <c r="X29" s="19"/>
    </row>
    <row r="30" spans="1:28" ht="21.75" customHeight="1" x14ac:dyDescent="0.35">
      <c r="B30" s="10"/>
      <c r="C30" s="10"/>
      <c r="D30" s="12"/>
      <c r="E30" s="12"/>
      <c r="F30" s="12"/>
      <c r="G30" s="12"/>
      <c r="H30" s="12"/>
      <c r="I30" s="12"/>
      <c r="J30" s="12"/>
      <c r="K30" s="10"/>
      <c r="L30" s="10"/>
      <c r="M30" s="10"/>
      <c r="N30" s="10"/>
      <c r="O30" s="15"/>
      <c r="P30" s="10"/>
      <c r="Q30" s="10"/>
      <c r="R30" s="63"/>
      <c r="S30" s="10"/>
      <c r="T30" s="10"/>
      <c r="U30" s="10"/>
      <c r="V30" s="21"/>
      <c r="W30" s="18"/>
      <c r="X30" s="19"/>
    </row>
  </sheetData>
  <sheetProtection selectLockedCells="1" selectUnlockedCells="1"/>
  <sortState ref="C5:X21">
    <sortCondition descending="1" ref="X5:X21"/>
    <sortCondition descending="1" ref="Q5:Q21"/>
    <sortCondition ref="W5:W21"/>
    <sortCondition ref="T5:T21"/>
  </sortState>
  <mergeCells count="15">
    <mergeCell ref="L3:L4"/>
    <mergeCell ref="X3:X4"/>
    <mergeCell ref="A3:A4"/>
    <mergeCell ref="R3:T3"/>
    <mergeCell ref="U3:W3"/>
    <mergeCell ref="C3:F3"/>
    <mergeCell ref="B3:B4"/>
    <mergeCell ref="K3:K4"/>
    <mergeCell ref="M3:M4"/>
    <mergeCell ref="O3:O4"/>
    <mergeCell ref="P3:P4"/>
    <mergeCell ref="G3:I3"/>
    <mergeCell ref="J3:J4"/>
    <mergeCell ref="Q3:Q4"/>
    <mergeCell ref="N3:N4"/>
  </mergeCells>
  <phoneticPr fontId="0" type="noConversion"/>
  <conditionalFormatting sqref="Y5:Y22">
    <cfRule type="cellIs" dxfId="2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1" fitToHeight="2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="85" zoomScaleNormal="85" workbookViewId="0">
      <pane xSplit="2" ySplit="4" topLeftCell="C8" activePane="bottomRight" state="frozen"/>
      <selection activeCell="B4" sqref="B4:R36"/>
      <selection pane="topRight" activeCell="B4" sqref="B4:R36"/>
      <selection pane="bottomLeft" activeCell="B4" sqref="B4:R36"/>
      <selection pane="bottomRight" activeCell="V13" sqref="V13"/>
    </sheetView>
  </sheetViews>
  <sheetFormatPr defaultRowHeight="15.6" x14ac:dyDescent="0.3"/>
  <cols>
    <col min="1" max="2" width="5.6640625" customWidth="1"/>
    <col min="3" max="3" width="22.88671875" customWidth="1"/>
    <col min="4" max="6" width="25.6640625" customWidth="1"/>
    <col min="7" max="10" width="5.44140625" style="11" customWidth="1"/>
    <col min="11" max="11" width="6.88671875" style="68" customWidth="1"/>
    <col min="12" max="16" width="5.6640625" customWidth="1"/>
    <col min="17" max="17" width="5.6640625" style="9" customWidth="1"/>
    <col min="18" max="23" width="7.33203125" customWidth="1"/>
    <col min="24" max="24" width="8.88671875" customWidth="1"/>
    <col min="25" max="25" width="9.109375" style="2"/>
  </cols>
  <sheetData>
    <row r="1" spans="1:25" s="57" customFormat="1" ht="18" x14ac:dyDescent="0.35">
      <c r="A1" s="55" t="str">
        <f>Osnovni_podatki!B6</f>
        <v>GZ Domžale in GZ Mengeš</v>
      </c>
      <c r="B1" s="55"/>
      <c r="C1" s="55"/>
      <c r="D1" s="55"/>
      <c r="E1" s="55"/>
      <c r="F1" s="55"/>
      <c r="G1" s="55"/>
      <c r="H1" s="55"/>
      <c r="I1" s="55"/>
      <c r="J1" s="55"/>
      <c r="K1" s="61" t="str">
        <f>Osnovni_podatki!B5</f>
        <v>Kviz gasilske mladine GZ Domžale in GZ Mengeš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56" t="str">
        <f>Osnovni_podatki!B7&amp;", "&amp;TEXT(Osnovni_podatki!B8,"dd. mmmm yyyy")</f>
        <v>Vir pri Domžalah, petek in sobota, 28. in 29.2.2020</v>
      </c>
    </row>
    <row r="2" spans="1:25" s="2" customFormat="1" ht="12.75" customHeight="1" thickBot="1" x14ac:dyDescent="0.4">
      <c r="A2" s="13"/>
      <c r="B2" s="13"/>
      <c r="C2" s="13"/>
      <c r="D2" s="11"/>
      <c r="E2" s="11"/>
      <c r="F2" s="11"/>
      <c r="G2" s="11"/>
      <c r="H2" s="11"/>
      <c r="I2" s="11"/>
      <c r="J2" s="11"/>
      <c r="K2" s="66"/>
      <c r="L2" s="9"/>
      <c r="M2" s="9"/>
      <c r="N2" s="9"/>
      <c r="O2" s="14"/>
      <c r="P2" s="9"/>
      <c r="Q2" s="9"/>
      <c r="R2" s="9"/>
      <c r="S2" s="9"/>
      <c r="T2" s="9"/>
      <c r="U2" s="9"/>
      <c r="V2" s="20"/>
      <c r="W2" s="16"/>
      <c r="X2" s="16"/>
    </row>
    <row r="3" spans="1:25" s="49" customFormat="1" ht="60" customHeight="1" thickBot="1" x14ac:dyDescent="0.3">
      <c r="A3" s="135" t="s">
        <v>5</v>
      </c>
      <c r="B3" s="144" t="s">
        <v>8</v>
      </c>
      <c r="C3" s="141" t="s">
        <v>19</v>
      </c>
      <c r="D3" s="142"/>
      <c r="E3" s="142"/>
      <c r="F3" s="143"/>
      <c r="G3" s="150" t="s">
        <v>38</v>
      </c>
      <c r="H3" s="151"/>
      <c r="I3" s="152"/>
      <c r="J3" s="153" t="s">
        <v>40</v>
      </c>
      <c r="K3" s="146" t="s">
        <v>6</v>
      </c>
      <c r="L3" s="148" t="s">
        <v>12</v>
      </c>
      <c r="M3" s="148" t="s">
        <v>24</v>
      </c>
      <c r="N3" s="137" t="s">
        <v>47</v>
      </c>
      <c r="O3" s="137" t="s">
        <v>9</v>
      </c>
      <c r="P3" s="123" t="s">
        <v>48</v>
      </c>
      <c r="Q3" s="128" t="s">
        <v>41</v>
      </c>
      <c r="R3" s="139" t="s">
        <v>17</v>
      </c>
      <c r="S3" s="131"/>
      <c r="T3" s="140"/>
      <c r="U3" s="130" t="s">
        <v>39</v>
      </c>
      <c r="V3" s="131"/>
      <c r="W3" s="132"/>
      <c r="X3" s="133" t="s">
        <v>4</v>
      </c>
      <c r="Y3" s="70"/>
    </row>
    <row r="4" spans="1:25" s="49" customFormat="1" ht="159.9" customHeight="1" thickBot="1" x14ac:dyDescent="0.3">
      <c r="A4" s="136"/>
      <c r="B4" s="145"/>
      <c r="C4" s="75" t="s">
        <v>0</v>
      </c>
      <c r="D4" s="75" t="s">
        <v>7</v>
      </c>
      <c r="E4" s="75" t="s">
        <v>22</v>
      </c>
      <c r="F4" s="75" t="s">
        <v>23</v>
      </c>
      <c r="G4" s="74" t="s">
        <v>42</v>
      </c>
      <c r="H4" s="74" t="s">
        <v>43</v>
      </c>
      <c r="I4" s="74" t="s">
        <v>44</v>
      </c>
      <c r="J4" s="154"/>
      <c r="K4" s="147"/>
      <c r="L4" s="149"/>
      <c r="M4" s="149"/>
      <c r="N4" s="138"/>
      <c r="O4" s="138"/>
      <c r="P4" s="124"/>
      <c r="Q4" s="129"/>
      <c r="R4" s="76" t="s">
        <v>2</v>
      </c>
      <c r="S4" s="77" t="s">
        <v>18</v>
      </c>
      <c r="T4" s="78" t="s">
        <v>11</v>
      </c>
      <c r="U4" s="76" t="s">
        <v>2</v>
      </c>
      <c r="V4" s="77" t="s">
        <v>15</v>
      </c>
      <c r="W4" s="78" t="s">
        <v>11</v>
      </c>
      <c r="X4" s="134"/>
      <c r="Y4" s="95" t="s">
        <v>45</v>
      </c>
    </row>
    <row r="5" spans="1:25" ht="21" customHeight="1" x14ac:dyDescent="0.3">
      <c r="A5" s="32">
        <v>1</v>
      </c>
      <c r="B5" s="17"/>
      <c r="C5" s="173" t="s">
        <v>84</v>
      </c>
      <c r="D5" s="173" t="s">
        <v>57</v>
      </c>
      <c r="E5" s="173" t="s">
        <v>57</v>
      </c>
      <c r="F5" s="175" t="s">
        <v>85</v>
      </c>
      <c r="G5" s="60">
        <v>2004</v>
      </c>
      <c r="H5" s="60">
        <v>2004</v>
      </c>
      <c r="I5" s="60">
        <v>2004</v>
      </c>
      <c r="J5" s="60">
        <f>VLOOKUP(G5,Letnice!$D$2:$E$12,2,FALSE)+VLOOKUP(H5,Letnice!$D$2:$E$12,2,FALSE)+VLOOKUP(I5,Letnice!$D$2:$E$12,2,FALSE)</f>
        <v>48</v>
      </c>
      <c r="K5" s="65">
        <f>VLOOKUP(J5,Letnice!$D$16:$E$28,2,FALSE)</f>
        <v>1000</v>
      </c>
      <c r="L5" s="47">
        <v>9</v>
      </c>
      <c r="M5" s="48">
        <v>8</v>
      </c>
      <c r="N5" s="48">
        <v>18</v>
      </c>
      <c r="O5" s="48">
        <v>43</v>
      </c>
      <c r="P5" s="48">
        <v>25</v>
      </c>
      <c r="Q5" s="94">
        <f>SUM(L5:P5)*2</f>
        <v>206</v>
      </c>
      <c r="R5" s="28">
        <v>14.8</v>
      </c>
      <c r="S5" s="29">
        <v>10</v>
      </c>
      <c r="T5" s="31">
        <f>R5+S5</f>
        <v>24.8</v>
      </c>
      <c r="U5" s="28">
        <v>19.399999999999999</v>
      </c>
      <c r="V5" s="29">
        <v>0</v>
      </c>
      <c r="W5" s="31">
        <f>U5+V5</f>
        <v>19.399999999999999</v>
      </c>
      <c r="X5" s="31">
        <f>K5+Q5-W5-T5</f>
        <v>1161.8</v>
      </c>
      <c r="Y5" s="97">
        <f>(IF(X5=X4,1,0))+(IF(X5=X6,1,0))</f>
        <v>0</v>
      </c>
    </row>
    <row r="6" spans="1:25" ht="21" customHeight="1" x14ac:dyDescent="0.3">
      <c r="A6" s="32">
        <v>2</v>
      </c>
      <c r="B6" s="17"/>
      <c r="C6" s="173" t="s">
        <v>82</v>
      </c>
      <c r="D6" s="173" t="s">
        <v>57</v>
      </c>
      <c r="E6" s="173" t="s">
        <v>57</v>
      </c>
      <c r="F6" s="175" t="s">
        <v>83</v>
      </c>
      <c r="G6" s="60">
        <v>2004</v>
      </c>
      <c r="H6" s="60">
        <v>2005</v>
      </c>
      <c r="I6" s="60">
        <v>2006</v>
      </c>
      <c r="J6" s="60">
        <f>VLOOKUP(G6,Letnice!$D$2:$E$12,2,FALSE)+VLOOKUP(H6,Letnice!$D$2:$E$12,2,FALSE)+VLOOKUP(I6,Letnice!$D$2:$E$12,2,FALSE)</f>
        <v>45</v>
      </c>
      <c r="K6" s="65">
        <f>VLOOKUP(J6,Letnice!$D$16:$E$28,2,FALSE)</f>
        <v>1001</v>
      </c>
      <c r="L6" s="17">
        <v>10</v>
      </c>
      <c r="M6" s="25">
        <v>8</v>
      </c>
      <c r="N6" s="25">
        <v>16</v>
      </c>
      <c r="O6" s="25">
        <v>43</v>
      </c>
      <c r="P6" s="25">
        <v>6</v>
      </c>
      <c r="Q6" s="94">
        <f>SUM(L6:P6)*2</f>
        <v>166</v>
      </c>
      <c r="R6" s="28">
        <v>11.1</v>
      </c>
      <c r="S6" s="29">
        <v>0</v>
      </c>
      <c r="T6" s="31">
        <f>R6+S6</f>
        <v>11.1</v>
      </c>
      <c r="U6" s="28">
        <v>19</v>
      </c>
      <c r="V6" s="29">
        <v>0</v>
      </c>
      <c r="W6" s="31">
        <f>U6+V6</f>
        <v>19</v>
      </c>
      <c r="X6" s="31">
        <f>K6+Q6-W6-T6</f>
        <v>1136.9000000000001</v>
      </c>
      <c r="Y6" s="97">
        <f>(IF(X6=X5,1,0))+(IF(X6=X7,1,0))</f>
        <v>0</v>
      </c>
    </row>
    <row r="7" spans="1:25" ht="21" customHeight="1" x14ac:dyDescent="0.3">
      <c r="A7" s="32">
        <v>3</v>
      </c>
      <c r="B7" s="17"/>
      <c r="C7" s="173" t="s">
        <v>65</v>
      </c>
      <c r="D7" s="173" t="s">
        <v>57</v>
      </c>
      <c r="E7" s="173" t="s">
        <v>57</v>
      </c>
      <c r="F7" s="175" t="s">
        <v>89</v>
      </c>
      <c r="G7" s="60">
        <v>2005</v>
      </c>
      <c r="H7" s="60">
        <v>2005</v>
      </c>
      <c r="I7" s="60">
        <v>2008</v>
      </c>
      <c r="J7" s="60">
        <f>VLOOKUP(G7,Letnice!$D$2:$E$12,2,FALSE)+VLOOKUP(H7,Letnice!$D$2:$E$12,2,FALSE)+VLOOKUP(I7,Letnice!$D$2:$E$12,2,FALSE)</f>
        <v>42</v>
      </c>
      <c r="K7" s="65">
        <f>VLOOKUP(J7,Letnice!$D$16:$E$28,2,FALSE)</f>
        <v>1002</v>
      </c>
      <c r="L7" s="17">
        <v>9</v>
      </c>
      <c r="M7" s="25">
        <v>8</v>
      </c>
      <c r="N7" s="25">
        <v>18</v>
      </c>
      <c r="O7" s="25">
        <v>37</v>
      </c>
      <c r="P7" s="25">
        <v>11</v>
      </c>
      <c r="Q7" s="94">
        <f>SUM(L7:P7)*2</f>
        <v>166</v>
      </c>
      <c r="R7" s="28">
        <v>13.7</v>
      </c>
      <c r="S7" s="29">
        <v>0</v>
      </c>
      <c r="T7" s="31">
        <f>R7+S7</f>
        <v>13.7</v>
      </c>
      <c r="U7" s="28">
        <v>21.2</v>
      </c>
      <c r="V7" s="29">
        <v>0</v>
      </c>
      <c r="W7" s="31">
        <f>U7+V7</f>
        <v>21.2</v>
      </c>
      <c r="X7" s="31">
        <f>K7+Q7-W7-T7</f>
        <v>1133.0999999999999</v>
      </c>
      <c r="Y7" s="97">
        <f t="shared" ref="Y7:Y23" si="0">(IF(X7=X6,1,0))+(IF(X7=X8,1,0))</f>
        <v>0</v>
      </c>
    </row>
    <row r="8" spans="1:25" ht="21" customHeight="1" x14ac:dyDescent="0.3">
      <c r="A8" s="32">
        <v>4</v>
      </c>
      <c r="B8" s="17"/>
      <c r="C8" s="173" t="s">
        <v>99</v>
      </c>
      <c r="D8" s="173" t="s">
        <v>57</v>
      </c>
      <c r="E8" s="173" t="s">
        <v>57</v>
      </c>
      <c r="F8" s="175" t="s">
        <v>100</v>
      </c>
      <c r="G8" s="60">
        <v>2004</v>
      </c>
      <c r="H8" s="60">
        <v>2005</v>
      </c>
      <c r="I8" s="60">
        <v>2006</v>
      </c>
      <c r="J8" s="60">
        <f>VLOOKUP(G8,Letnice!$D$2:$E$12,2,FALSE)+VLOOKUP(H8,Letnice!$D$2:$E$12,2,FALSE)+VLOOKUP(I8,Letnice!$D$2:$E$12,2,FALSE)</f>
        <v>45</v>
      </c>
      <c r="K8" s="65">
        <f>VLOOKUP(J8,Letnice!$D$16:$E$28,2,FALSE)</f>
        <v>1001</v>
      </c>
      <c r="L8" s="17">
        <v>9</v>
      </c>
      <c r="M8" s="25">
        <v>6</v>
      </c>
      <c r="N8" s="25">
        <v>18</v>
      </c>
      <c r="O8" s="25">
        <v>41</v>
      </c>
      <c r="P8" s="25">
        <v>10</v>
      </c>
      <c r="Q8" s="94">
        <f>SUM(L8:P8)*2</f>
        <v>168</v>
      </c>
      <c r="R8" s="28">
        <v>18.8</v>
      </c>
      <c r="S8" s="29">
        <v>0</v>
      </c>
      <c r="T8" s="31">
        <f>R8+S8</f>
        <v>18.8</v>
      </c>
      <c r="U8" s="28">
        <v>22.3</v>
      </c>
      <c r="V8" s="29">
        <v>0</v>
      </c>
      <c r="W8" s="31">
        <f>U8+V8</f>
        <v>22.3</v>
      </c>
      <c r="X8" s="31">
        <f>K8+Q8-W8-T8</f>
        <v>1127.9000000000001</v>
      </c>
      <c r="Y8" s="97">
        <f t="shared" si="0"/>
        <v>0</v>
      </c>
    </row>
    <row r="9" spans="1:25" ht="21" customHeight="1" x14ac:dyDescent="0.3">
      <c r="A9" s="32">
        <v>5</v>
      </c>
      <c r="B9" s="17"/>
      <c r="C9" s="176" t="s">
        <v>69</v>
      </c>
      <c r="D9" s="173" t="s">
        <v>57</v>
      </c>
      <c r="E9" s="173" t="s">
        <v>57</v>
      </c>
      <c r="F9" s="175" t="s">
        <v>103</v>
      </c>
      <c r="G9" s="60">
        <v>2006</v>
      </c>
      <c r="H9" s="60">
        <v>2008</v>
      </c>
      <c r="I9" s="60">
        <v>2008</v>
      </c>
      <c r="J9" s="60">
        <f>VLOOKUP(G9,Letnice!$D$2:$E$12,2,FALSE)+VLOOKUP(H9,Letnice!$D$2:$E$12,2,FALSE)+VLOOKUP(I9,Letnice!$D$2:$E$12,2,FALSE)</f>
        <v>38</v>
      </c>
      <c r="K9" s="65">
        <f>VLOOKUP(J9,Letnice!$D$16:$E$28,2,FALSE)</f>
        <v>1005</v>
      </c>
      <c r="L9" s="17">
        <v>6</v>
      </c>
      <c r="M9" s="25">
        <v>6</v>
      </c>
      <c r="N9" s="25">
        <v>18</v>
      </c>
      <c r="O9" s="25">
        <v>39</v>
      </c>
      <c r="P9" s="25">
        <v>11</v>
      </c>
      <c r="Q9" s="94">
        <f>SUM(L9:P9)*2</f>
        <v>160</v>
      </c>
      <c r="R9" s="28">
        <v>13</v>
      </c>
      <c r="S9" s="29">
        <v>0</v>
      </c>
      <c r="T9" s="31">
        <f>R9+S9</f>
        <v>13</v>
      </c>
      <c r="U9" s="28">
        <v>32.299999999999997</v>
      </c>
      <c r="V9" s="29">
        <v>0</v>
      </c>
      <c r="W9" s="31">
        <f>U9+V9</f>
        <v>32.299999999999997</v>
      </c>
      <c r="X9" s="31">
        <f>K9+Q9-W9-T9</f>
        <v>1119.7</v>
      </c>
      <c r="Y9" s="97">
        <f t="shared" si="0"/>
        <v>0</v>
      </c>
    </row>
    <row r="10" spans="1:25" ht="21" customHeight="1" x14ac:dyDescent="0.3">
      <c r="A10" s="32">
        <v>6</v>
      </c>
      <c r="B10" s="17"/>
      <c r="C10" s="173" t="s">
        <v>67</v>
      </c>
      <c r="D10" s="173" t="s">
        <v>57</v>
      </c>
      <c r="E10" s="173" t="s">
        <v>57</v>
      </c>
      <c r="F10" s="175" t="s">
        <v>96</v>
      </c>
      <c r="G10" s="60">
        <v>2006</v>
      </c>
      <c r="H10" s="60">
        <v>2008</v>
      </c>
      <c r="I10" s="60">
        <v>2007</v>
      </c>
      <c r="J10" s="60">
        <f>VLOOKUP(G10,Letnice!$D$2:$E$12,2,FALSE)+VLOOKUP(H10,Letnice!$D$2:$E$12,2,FALSE)+VLOOKUP(I10,Letnice!$D$2:$E$12,2,FALSE)</f>
        <v>39</v>
      </c>
      <c r="K10" s="65">
        <f>VLOOKUP(J10,Letnice!$D$16:$E$28,2,FALSE)</f>
        <v>1003</v>
      </c>
      <c r="L10" s="17">
        <v>8</v>
      </c>
      <c r="M10" s="25">
        <v>3</v>
      </c>
      <c r="N10" s="25">
        <v>20</v>
      </c>
      <c r="O10" s="25">
        <v>39</v>
      </c>
      <c r="P10" s="25">
        <v>13</v>
      </c>
      <c r="Q10" s="94">
        <f>SUM(L10:P10)*2</f>
        <v>166</v>
      </c>
      <c r="R10" s="28">
        <v>14.1</v>
      </c>
      <c r="S10" s="29">
        <v>0</v>
      </c>
      <c r="T10" s="31">
        <f>R10+S10</f>
        <v>14.1</v>
      </c>
      <c r="U10" s="28">
        <v>28.6</v>
      </c>
      <c r="V10" s="29">
        <v>10</v>
      </c>
      <c r="W10" s="31">
        <f>U10+V10</f>
        <v>38.6</v>
      </c>
      <c r="X10" s="31">
        <f>K10+Q10-W10-T10</f>
        <v>1116.3000000000002</v>
      </c>
      <c r="Y10" s="97">
        <f t="shared" si="0"/>
        <v>0</v>
      </c>
    </row>
    <row r="11" spans="1:25" ht="21" customHeight="1" x14ac:dyDescent="0.3">
      <c r="A11" s="32">
        <v>7</v>
      </c>
      <c r="B11" s="17"/>
      <c r="C11" s="173" t="s">
        <v>59</v>
      </c>
      <c r="D11" s="173" t="s">
        <v>57</v>
      </c>
      <c r="E11" s="173" t="s">
        <v>57</v>
      </c>
      <c r="F11" s="175" t="s">
        <v>75</v>
      </c>
      <c r="G11" s="60">
        <v>2005</v>
      </c>
      <c r="H11" s="60">
        <v>2006</v>
      </c>
      <c r="I11" s="60">
        <v>2006</v>
      </c>
      <c r="J11" s="60">
        <f>VLOOKUP(G11,Letnice!$D$2:$E$12,2,FALSE)+VLOOKUP(H11,Letnice!$D$2:$E$12,2,FALSE)+VLOOKUP(I11,Letnice!$D$2:$E$12,2,FALSE)</f>
        <v>43</v>
      </c>
      <c r="K11" s="65">
        <f>VLOOKUP(J11,Letnice!$D$16:$E$28,2,FALSE)</f>
        <v>1002</v>
      </c>
      <c r="L11" s="17">
        <v>6</v>
      </c>
      <c r="M11" s="25">
        <v>7</v>
      </c>
      <c r="N11" s="25">
        <v>16</v>
      </c>
      <c r="O11" s="25">
        <v>34</v>
      </c>
      <c r="P11" s="25">
        <v>11</v>
      </c>
      <c r="Q11" s="94">
        <f>SUM(L11:P11)*2</f>
        <v>148</v>
      </c>
      <c r="R11" s="28">
        <v>15.5</v>
      </c>
      <c r="S11" s="29">
        <v>0</v>
      </c>
      <c r="T11" s="31">
        <f>R11+S11</f>
        <v>15.5</v>
      </c>
      <c r="U11" s="28">
        <v>20.7</v>
      </c>
      <c r="V11" s="29">
        <v>0</v>
      </c>
      <c r="W11" s="31">
        <f>U11+V11</f>
        <v>20.7</v>
      </c>
      <c r="X11" s="31">
        <f>K11+Q11-W11-T11</f>
        <v>1113.8</v>
      </c>
      <c r="Y11" s="97">
        <f t="shared" si="0"/>
        <v>0</v>
      </c>
    </row>
    <row r="12" spans="1:25" ht="21" customHeight="1" x14ac:dyDescent="0.3">
      <c r="A12" s="32">
        <v>8</v>
      </c>
      <c r="B12" s="17"/>
      <c r="C12" s="176" t="s">
        <v>72</v>
      </c>
      <c r="D12" s="173" t="s">
        <v>57</v>
      </c>
      <c r="E12" s="173" t="s">
        <v>57</v>
      </c>
      <c r="F12" s="175" t="s">
        <v>104</v>
      </c>
      <c r="G12" s="60">
        <v>2008</v>
      </c>
      <c r="H12" s="60">
        <v>2008</v>
      </c>
      <c r="I12" s="60">
        <v>2008</v>
      </c>
      <c r="J12" s="60">
        <f>VLOOKUP(G12,Letnice!$D$2:$E$12,2,FALSE)+VLOOKUP(H12,Letnice!$D$2:$E$12,2,FALSE)+VLOOKUP(I12,Letnice!$D$2:$E$12,2,FALSE)</f>
        <v>36</v>
      </c>
      <c r="K12" s="65">
        <f>VLOOKUP(J12,Letnice!$D$16:$E$28,2,FALSE)</f>
        <v>1005</v>
      </c>
      <c r="L12" s="17">
        <v>9</v>
      </c>
      <c r="M12" s="25">
        <v>4</v>
      </c>
      <c r="N12" s="25">
        <v>18</v>
      </c>
      <c r="O12" s="25">
        <v>36</v>
      </c>
      <c r="P12" s="25">
        <v>10</v>
      </c>
      <c r="Q12" s="94">
        <f>SUM(L12:P12)*2</f>
        <v>154</v>
      </c>
      <c r="R12" s="28">
        <v>13.1</v>
      </c>
      <c r="S12" s="29">
        <v>0</v>
      </c>
      <c r="T12" s="31">
        <f>R12+S12</f>
        <v>13.1</v>
      </c>
      <c r="U12" s="28">
        <v>33</v>
      </c>
      <c r="V12" s="29">
        <v>1</v>
      </c>
      <c r="W12" s="31">
        <f>U12+V12</f>
        <v>34</v>
      </c>
      <c r="X12" s="31">
        <f>K12+Q12-W12-T12</f>
        <v>1111.9000000000001</v>
      </c>
      <c r="Y12" s="97">
        <f t="shared" si="0"/>
        <v>0</v>
      </c>
    </row>
    <row r="13" spans="1:25" ht="21" customHeight="1" x14ac:dyDescent="0.3">
      <c r="A13" s="32">
        <v>9</v>
      </c>
      <c r="B13" s="17"/>
      <c r="C13" s="173" t="s">
        <v>94</v>
      </c>
      <c r="D13" s="173" t="s">
        <v>57</v>
      </c>
      <c r="E13" s="173" t="s">
        <v>57</v>
      </c>
      <c r="F13" s="175" t="s">
        <v>95</v>
      </c>
      <c r="G13" s="60">
        <v>2006</v>
      </c>
      <c r="H13" s="60">
        <v>2005</v>
      </c>
      <c r="I13" s="60">
        <v>2006</v>
      </c>
      <c r="J13" s="60">
        <f>VLOOKUP(G13,Letnice!$D$2:$E$12,2,FALSE)+VLOOKUP(H13,Letnice!$D$2:$E$12,2,FALSE)+VLOOKUP(I13,Letnice!$D$2:$E$12,2,FALSE)</f>
        <v>43</v>
      </c>
      <c r="K13" s="65">
        <f>VLOOKUP(J13,Letnice!$D$16:$E$28,2,FALSE)</f>
        <v>1002</v>
      </c>
      <c r="L13" s="17">
        <v>6</v>
      </c>
      <c r="M13" s="25">
        <v>6</v>
      </c>
      <c r="N13" s="25">
        <v>20</v>
      </c>
      <c r="O13" s="25">
        <v>36</v>
      </c>
      <c r="P13" s="25">
        <v>5</v>
      </c>
      <c r="Q13" s="94">
        <f>SUM(L13:P13)*2</f>
        <v>146</v>
      </c>
      <c r="R13" s="28">
        <v>15.2</v>
      </c>
      <c r="S13" s="29">
        <v>0</v>
      </c>
      <c r="T13" s="31">
        <f>R13+S13</f>
        <v>15.2</v>
      </c>
      <c r="U13" s="28">
        <v>25.8</v>
      </c>
      <c r="V13" s="29">
        <v>1</v>
      </c>
      <c r="W13" s="31">
        <f>U13+V13</f>
        <v>26.8</v>
      </c>
      <c r="X13" s="31">
        <f>K13+Q13-W13-T13</f>
        <v>1106</v>
      </c>
      <c r="Y13" s="97">
        <f t="shared" si="0"/>
        <v>0</v>
      </c>
    </row>
    <row r="14" spans="1:25" ht="21" customHeight="1" x14ac:dyDescent="0.3">
      <c r="A14" s="32">
        <v>10</v>
      </c>
      <c r="B14" s="17"/>
      <c r="C14" s="173" t="s">
        <v>86</v>
      </c>
      <c r="D14" s="173" t="s">
        <v>57</v>
      </c>
      <c r="E14" s="173" t="s">
        <v>57</v>
      </c>
      <c r="F14" s="175" t="s">
        <v>87</v>
      </c>
      <c r="G14" s="60">
        <v>2007</v>
      </c>
      <c r="H14" s="60">
        <v>2007</v>
      </c>
      <c r="I14" s="60">
        <v>2007</v>
      </c>
      <c r="J14" s="60">
        <f>VLOOKUP(G14,Letnice!$D$2:$E$12,2,FALSE)+VLOOKUP(H14,Letnice!$D$2:$E$12,2,FALSE)+VLOOKUP(I14,Letnice!$D$2:$E$12,2,FALSE)</f>
        <v>39</v>
      </c>
      <c r="K14" s="65">
        <f>VLOOKUP(J14,Letnice!$D$16:$E$28,2,FALSE)</f>
        <v>1003</v>
      </c>
      <c r="L14" s="17">
        <v>8</v>
      </c>
      <c r="M14" s="25">
        <v>5</v>
      </c>
      <c r="N14" s="25">
        <v>16</v>
      </c>
      <c r="O14" s="25">
        <v>41</v>
      </c>
      <c r="P14" s="25">
        <v>7</v>
      </c>
      <c r="Q14" s="94">
        <f>SUM(L14:P14)*2</f>
        <v>154</v>
      </c>
      <c r="R14" s="28">
        <v>17.2</v>
      </c>
      <c r="S14" s="29">
        <v>10</v>
      </c>
      <c r="T14" s="31">
        <f>R14+S14</f>
        <v>27.2</v>
      </c>
      <c r="U14" s="28">
        <v>21.3</v>
      </c>
      <c r="V14" s="29">
        <v>4</v>
      </c>
      <c r="W14" s="31">
        <f>U14+V14</f>
        <v>25.3</v>
      </c>
      <c r="X14" s="31">
        <f>K14+Q14-W14-T14</f>
        <v>1104.5</v>
      </c>
      <c r="Y14" s="97">
        <f t="shared" si="0"/>
        <v>0</v>
      </c>
    </row>
    <row r="15" spans="1:25" ht="21" customHeight="1" x14ac:dyDescent="0.3">
      <c r="A15" s="32">
        <v>9</v>
      </c>
      <c r="B15" s="17"/>
      <c r="C15" s="173" t="s">
        <v>101</v>
      </c>
      <c r="D15" s="173" t="s">
        <v>57</v>
      </c>
      <c r="E15" s="173" t="s">
        <v>57</v>
      </c>
      <c r="F15" s="175" t="s">
        <v>102</v>
      </c>
      <c r="G15" s="60">
        <v>2008</v>
      </c>
      <c r="H15" s="60">
        <v>2008</v>
      </c>
      <c r="I15" s="60">
        <v>2008</v>
      </c>
      <c r="J15" s="60">
        <f>VLOOKUP(G15,Letnice!$D$2:$E$12,2,FALSE)+VLOOKUP(H15,Letnice!$D$2:$E$12,2,FALSE)+VLOOKUP(I15,Letnice!$D$2:$E$12,2,FALSE)</f>
        <v>36</v>
      </c>
      <c r="K15" s="65">
        <f>VLOOKUP(J15,Letnice!$D$16:$E$28,2,FALSE)</f>
        <v>1005</v>
      </c>
      <c r="L15" s="17">
        <v>7</v>
      </c>
      <c r="M15" s="25">
        <v>4</v>
      </c>
      <c r="N15" s="25">
        <v>20</v>
      </c>
      <c r="O15" s="25">
        <v>29</v>
      </c>
      <c r="P15" s="25">
        <v>10</v>
      </c>
      <c r="Q15" s="94">
        <f>SUM(L15:P15)*2</f>
        <v>140</v>
      </c>
      <c r="R15" s="28">
        <v>14.3</v>
      </c>
      <c r="S15" s="29">
        <v>0</v>
      </c>
      <c r="T15" s="31">
        <f>R15+S15</f>
        <v>14.3</v>
      </c>
      <c r="U15" s="28">
        <v>29.6</v>
      </c>
      <c r="V15" s="29">
        <v>0</v>
      </c>
      <c r="W15" s="31">
        <f>U15+V15</f>
        <v>29.6</v>
      </c>
      <c r="X15" s="31">
        <f>K15+Q15-W15-T15</f>
        <v>1101.1000000000001</v>
      </c>
      <c r="Y15" s="97">
        <f t="shared" si="0"/>
        <v>0</v>
      </c>
    </row>
    <row r="16" spans="1:25" ht="21" customHeight="1" x14ac:dyDescent="0.3">
      <c r="A16" s="32">
        <v>12</v>
      </c>
      <c r="B16" s="17"/>
      <c r="C16" s="173" t="s">
        <v>61</v>
      </c>
      <c r="D16" s="173" t="s">
        <v>57</v>
      </c>
      <c r="E16" s="173" t="s">
        <v>57</v>
      </c>
      <c r="F16" s="175" t="s">
        <v>76</v>
      </c>
      <c r="G16" s="60">
        <v>2007</v>
      </c>
      <c r="H16" s="60">
        <v>2007</v>
      </c>
      <c r="I16" s="60">
        <v>2006</v>
      </c>
      <c r="J16" s="60">
        <f>VLOOKUP(G16,Letnice!$D$2:$E$12,2,FALSE)+VLOOKUP(H16,Letnice!$D$2:$E$12,2,FALSE)+VLOOKUP(I16,Letnice!$D$2:$E$12,2,FALSE)</f>
        <v>40</v>
      </c>
      <c r="K16" s="65">
        <f>VLOOKUP(J16,Letnice!$D$16:$E$28,2,FALSE)</f>
        <v>1003</v>
      </c>
      <c r="L16" s="17">
        <v>10</v>
      </c>
      <c r="M16" s="25">
        <v>5</v>
      </c>
      <c r="N16" s="25">
        <v>14</v>
      </c>
      <c r="O16" s="25">
        <v>44</v>
      </c>
      <c r="P16" s="25">
        <v>4</v>
      </c>
      <c r="Q16" s="94">
        <f>SUM(L16:P16)*2</f>
        <v>154</v>
      </c>
      <c r="R16" s="28">
        <v>15.1</v>
      </c>
      <c r="S16" s="29">
        <v>0</v>
      </c>
      <c r="T16" s="31">
        <f>R16+S16</f>
        <v>15.1</v>
      </c>
      <c r="U16" s="28">
        <v>33.200000000000003</v>
      </c>
      <c r="V16" s="29">
        <v>21</v>
      </c>
      <c r="W16" s="31">
        <f>U16+V16</f>
        <v>54.2</v>
      </c>
      <c r="X16" s="31">
        <f>K16+Q16-W16-T16</f>
        <v>1087.7</v>
      </c>
      <c r="Y16" s="97">
        <f t="shared" si="0"/>
        <v>0</v>
      </c>
    </row>
    <row r="17" spans="1:25" ht="21" customHeight="1" x14ac:dyDescent="0.3">
      <c r="A17" s="32">
        <v>13</v>
      </c>
      <c r="B17" s="17"/>
      <c r="C17" s="173" t="s">
        <v>90</v>
      </c>
      <c r="D17" s="173" t="s">
        <v>57</v>
      </c>
      <c r="E17" s="173" t="s">
        <v>57</v>
      </c>
      <c r="F17" s="174" t="s">
        <v>91</v>
      </c>
      <c r="G17" s="60">
        <v>2006</v>
      </c>
      <c r="H17" s="60">
        <v>2006</v>
      </c>
      <c r="I17" s="60">
        <v>2008</v>
      </c>
      <c r="J17" s="60">
        <f>VLOOKUP(G17,Letnice!$D$2:$E$12,2,FALSE)+VLOOKUP(H17,Letnice!$D$2:$E$12,2,FALSE)+VLOOKUP(I17,Letnice!$D$2:$E$12,2,FALSE)</f>
        <v>40</v>
      </c>
      <c r="K17" s="65">
        <f>VLOOKUP(J17,Letnice!$D$16:$E$28,2,FALSE)</f>
        <v>1003</v>
      </c>
      <c r="L17" s="17">
        <v>9</v>
      </c>
      <c r="M17" s="25">
        <v>4</v>
      </c>
      <c r="N17" s="25">
        <v>14</v>
      </c>
      <c r="O17" s="25">
        <v>34</v>
      </c>
      <c r="P17" s="25">
        <v>10</v>
      </c>
      <c r="Q17" s="94">
        <f>SUM(L17:P17)*2</f>
        <v>142</v>
      </c>
      <c r="R17" s="28">
        <v>15.2</v>
      </c>
      <c r="S17" s="29">
        <v>20</v>
      </c>
      <c r="T17" s="31">
        <f>R17+S17</f>
        <v>35.200000000000003</v>
      </c>
      <c r="U17" s="28">
        <v>29.5</v>
      </c>
      <c r="V17" s="29">
        <v>0</v>
      </c>
      <c r="W17" s="31">
        <f>U17+V17</f>
        <v>29.5</v>
      </c>
      <c r="X17" s="31">
        <f>K17+Q17-W17-T17</f>
        <v>1080.3</v>
      </c>
      <c r="Y17" s="97">
        <f>(IF(X17=X16,1,0))+(IF(X17=X18,1,0))</f>
        <v>0</v>
      </c>
    </row>
    <row r="18" spans="1:25" ht="21" customHeight="1" x14ac:dyDescent="0.3">
      <c r="A18" s="32">
        <v>14</v>
      </c>
      <c r="B18" s="17"/>
      <c r="C18" s="173" t="s">
        <v>92</v>
      </c>
      <c r="D18" s="173" t="s">
        <v>57</v>
      </c>
      <c r="E18" s="173" t="s">
        <v>57</v>
      </c>
      <c r="F18" s="175" t="s">
        <v>93</v>
      </c>
      <c r="G18" s="60">
        <v>2006</v>
      </c>
      <c r="H18" s="60">
        <v>2009</v>
      </c>
      <c r="I18" s="60">
        <v>2007</v>
      </c>
      <c r="J18" s="60">
        <f>VLOOKUP(G18,Letnice!$D$2:$E$12,2,FALSE)+VLOOKUP(H18,Letnice!$D$2:$E$12,2,FALSE)+VLOOKUP(I18,Letnice!$D$2:$E$12,2,FALSE)</f>
        <v>39</v>
      </c>
      <c r="K18" s="65">
        <f>VLOOKUP(J18,Letnice!$D$16:$E$28,2,FALSE)</f>
        <v>1003</v>
      </c>
      <c r="L18" s="17">
        <v>9</v>
      </c>
      <c r="M18" s="25">
        <v>5</v>
      </c>
      <c r="N18" s="25">
        <v>18</v>
      </c>
      <c r="O18" s="25">
        <v>27</v>
      </c>
      <c r="P18" s="25">
        <v>8</v>
      </c>
      <c r="Q18" s="94">
        <f>SUM(L18:P18)*2</f>
        <v>134</v>
      </c>
      <c r="R18" s="28">
        <v>18.3</v>
      </c>
      <c r="S18" s="29">
        <v>5</v>
      </c>
      <c r="T18" s="31">
        <f>R18+S18</f>
        <v>23.3</v>
      </c>
      <c r="U18" s="28">
        <v>34.9</v>
      </c>
      <c r="V18" s="29">
        <v>2</v>
      </c>
      <c r="W18" s="31">
        <f>U18+V18</f>
        <v>36.9</v>
      </c>
      <c r="X18" s="31">
        <f>K18+Q18-W18-T18</f>
        <v>1076.8</v>
      </c>
      <c r="Y18" s="97">
        <f>(IF(X18=X17,1,0))+(IF(X18=X19,1,0))</f>
        <v>0</v>
      </c>
    </row>
    <row r="19" spans="1:25" ht="21" customHeight="1" x14ac:dyDescent="0.3">
      <c r="A19" s="32">
        <v>15</v>
      </c>
      <c r="B19" s="17"/>
      <c r="C19" s="173" t="s">
        <v>56</v>
      </c>
      <c r="D19" s="173" t="s">
        <v>57</v>
      </c>
      <c r="E19" s="173" t="s">
        <v>71</v>
      </c>
      <c r="F19" s="175" t="s">
        <v>74</v>
      </c>
      <c r="G19" s="60">
        <v>2008</v>
      </c>
      <c r="H19" s="60">
        <v>2008</v>
      </c>
      <c r="I19" s="60">
        <v>2010</v>
      </c>
      <c r="J19" s="60">
        <f>VLOOKUP(G19,Letnice!$D$2:$E$12,2,FALSE)+VLOOKUP(H19,Letnice!$D$2:$E$12,2,FALSE)+VLOOKUP(I19,Letnice!$D$2:$E$12,2,FALSE)</f>
        <v>36</v>
      </c>
      <c r="K19" s="65">
        <f>VLOOKUP(J19,Letnice!$D$16:$E$28,2,FALSE)</f>
        <v>1005</v>
      </c>
      <c r="L19" s="17">
        <v>9</v>
      </c>
      <c r="M19" s="25">
        <v>5</v>
      </c>
      <c r="N19" s="25">
        <v>18</v>
      </c>
      <c r="O19" s="25">
        <v>19</v>
      </c>
      <c r="P19" s="25">
        <v>9</v>
      </c>
      <c r="Q19" s="94">
        <f>SUM(L19:P19)*2</f>
        <v>120</v>
      </c>
      <c r="R19" s="28">
        <v>13.4</v>
      </c>
      <c r="S19" s="29">
        <v>10</v>
      </c>
      <c r="T19" s="31">
        <f>R19+S19</f>
        <v>23.4</v>
      </c>
      <c r="U19" s="28">
        <v>26</v>
      </c>
      <c r="V19" s="29">
        <v>1</v>
      </c>
      <c r="W19" s="31">
        <f>U19+V19</f>
        <v>27</v>
      </c>
      <c r="X19" s="31">
        <f>K19+Q19-W19-T19</f>
        <v>1074.5999999999999</v>
      </c>
      <c r="Y19" s="97">
        <f>(IF(X19=X18,1,0))+(IF(X19=X20,1,0))</f>
        <v>0</v>
      </c>
    </row>
    <row r="20" spans="1:25" ht="21" customHeight="1" x14ac:dyDescent="0.3">
      <c r="A20" s="32">
        <v>16</v>
      </c>
      <c r="B20" s="17"/>
      <c r="C20" s="173" t="s">
        <v>88</v>
      </c>
      <c r="D20" s="173" t="s">
        <v>57</v>
      </c>
      <c r="E20" s="173" t="s">
        <v>57</v>
      </c>
      <c r="F20" s="175" t="s">
        <v>131</v>
      </c>
      <c r="G20" s="60">
        <v>2007</v>
      </c>
      <c r="H20" s="60">
        <v>2007</v>
      </c>
      <c r="I20" s="60">
        <v>2008</v>
      </c>
      <c r="J20" s="60">
        <f>VLOOKUP(G20,Letnice!$D$2:$E$12,2,FALSE)+VLOOKUP(H20,Letnice!$D$2:$E$12,2,FALSE)+VLOOKUP(I20,Letnice!$D$2:$E$12,2,FALSE)</f>
        <v>38</v>
      </c>
      <c r="K20" s="65">
        <f>VLOOKUP(J20,Letnice!$D$16:$E$28,2,FALSE)</f>
        <v>1005</v>
      </c>
      <c r="L20" s="17">
        <v>9</v>
      </c>
      <c r="M20" s="25">
        <v>6</v>
      </c>
      <c r="N20" s="25">
        <v>20</v>
      </c>
      <c r="O20" s="25">
        <v>30</v>
      </c>
      <c r="P20" s="25">
        <v>4</v>
      </c>
      <c r="Q20" s="94">
        <f>SUM(L20:P20)*2</f>
        <v>138</v>
      </c>
      <c r="R20" s="28">
        <v>20.6</v>
      </c>
      <c r="S20" s="29">
        <v>10</v>
      </c>
      <c r="T20" s="31">
        <f>R20+S20</f>
        <v>30.6</v>
      </c>
      <c r="U20" s="28">
        <v>27.8</v>
      </c>
      <c r="V20" s="29">
        <v>13</v>
      </c>
      <c r="W20" s="31">
        <f>U20+V20</f>
        <v>40.799999999999997</v>
      </c>
      <c r="X20" s="31">
        <f>K20+Q20-W20-T20</f>
        <v>1071.6000000000001</v>
      </c>
      <c r="Y20" s="97">
        <f t="shared" si="0"/>
        <v>0</v>
      </c>
    </row>
    <row r="21" spans="1:25" ht="21" customHeight="1" x14ac:dyDescent="0.3">
      <c r="A21" s="32">
        <v>17</v>
      </c>
      <c r="B21" s="17"/>
      <c r="C21" s="173" t="s">
        <v>77</v>
      </c>
      <c r="D21" s="173" t="s">
        <v>57</v>
      </c>
      <c r="E21" s="173" t="s">
        <v>57</v>
      </c>
      <c r="F21" s="175" t="s">
        <v>78</v>
      </c>
      <c r="G21" s="60">
        <v>2005</v>
      </c>
      <c r="H21" s="60">
        <v>2005</v>
      </c>
      <c r="I21" s="60">
        <v>2005</v>
      </c>
      <c r="J21" s="60">
        <f>VLOOKUP(G21,Letnice!$D$2:$E$12,2,FALSE)+VLOOKUP(H21,Letnice!$D$2:$E$12,2,FALSE)+VLOOKUP(I21,Letnice!$D$2:$E$12,2,FALSE)</f>
        <v>45</v>
      </c>
      <c r="K21" s="65">
        <f>VLOOKUP(J21,Letnice!$D$16:$E$28,2,FALSE)</f>
        <v>1001</v>
      </c>
      <c r="L21" s="17">
        <v>9</v>
      </c>
      <c r="M21" s="25">
        <v>5</v>
      </c>
      <c r="N21" s="25">
        <v>14</v>
      </c>
      <c r="O21" s="25">
        <v>25</v>
      </c>
      <c r="P21" s="25">
        <v>7</v>
      </c>
      <c r="Q21" s="94">
        <f>SUM(L21:P21)*2</f>
        <v>120</v>
      </c>
      <c r="R21" s="28">
        <v>13.9</v>
      </c>
      <c r="S21" s="29">
        <v>0</v>
      </c>
      <c r="T21" s="31">
        <f>R21+S21</f>
        <v>13.9</v>
      </c>
      <c r="U21" s="28">
        <v>30.3</v>
      </c>
      <c r="V21" s="29">
        <v>11</v>
      </c>
      <c r="W21" s="31">
        <f>U21+V21</f>
        <v>41.3</v>
      </c>
      <c r="X21" s="31">
        <f>K21+Q21-W21-T21</f>
        <v>1065.8</v>
      </c>
      <c r="Y21" s="97">
        <f t="shared" si="0"/>
        <v>0</v>
      </c>
    </row>
    <row r="22" spans="1:25" ht="21" customHeight="1" x14ac:dyDescent="0.3">
      <c r="A22" s="32">
        <v>18</v>
      </c>
      <c r="B22" s="17"/>
      <c r="C22" s="173" t="s">
        <v>81</v>
      </c>
      <c r="D22" s="173" t="s">
        <v>57</v>
      </c>
      <c r="E22" s="173" t="s">
        <v>57</v>
      </c>
      <c r="F22" s="175" t="s">
        <v>130</v>
      </c>
      <c r="G22" s="60">
        <v>2009</v>
      </c>
      <c r="H22" s="60">
        <v>2006</v>
      </c>
      <c r="I22" s="60">
        <v>2005</v>
      </c>
      <c r="J22" s="60">
        <f>VLOOKUP(G22,Letnice!$D$2:$E$12,2,FALSE)+VLOOKUP(H22,Letnice!$D$2:$E$12,2,FALSE)+VLOOKUP(I22,Letnice!$D$2:$E$12,2,FALSE)</f>
        <v>41</v>
      </c>
      <c r="K22" s="65">
        <f>VLOOKUP(J22,Letnice!$D$16:$E$28,2,FALSE)</f>
        <v>1003</v>
      </c>
      <c r="L22" s="17">
        <v>7</v>
      </c>
      <c r="M22" s="25">
        <v>3</v>
      </c>
      <c r="N22" s="25">
        <v>12</v>
      </c>
      <c r="O22" s="25">
        <v>24</v>
      </c>
      <c r="P22" s="25">
        <v>5</v>
      </c>
      <c r="Q22" s="94">
        <f>SUM(L22:P22)*2</f>
        <v>102</v>
      </c>
      <c r="R22" s="28">
        <v>18.100000000000001</v>
      </c>
      <c r="S22" s="29">
        <v>10</v>
      </c>
      <c r="T22" s="31">
        <f>R22+S22</f>
        <v>28.1</v>
      </c>
      <c r="U22" s="28">
        <v>29.5</v>
      </c>
      <c r="V22" s="29">
        <v>0</v>
      </c>
      <c r="W22" s="31">
        <f>U22+V22</f>
        <v>29.5</v>
      </c>
      <c r="X22" s="31">
        <f>K22+Q22-W22-T22</f>
        <v>1047.4000000000001</v>
      </c>
      <c r="Y22" s="97">
        <f t="shared" si="0"/>
        <v>0</v>
      </c>
    </row>
    <row r="23" spans="1:25" ht="21" customHeight="1" x14ac:dyDescent="0.3">
      <c r="A23" s="32">
        <v>19</v>
      </c>
      <c r="B23" s="17"/>
      <c r="C23" s="173" t="s">
        <v>79</v>
      </c>
      <c r="D23" s="173" t="s">
        <v>57</v>
      </c>
      <c r="E23" s="173" t="s">
        <v>57</v>
      </c>
      <c r="F23" s="175" t="s">
        <v>80</v>
      </c>
      <c r="G23" s="60">
        <v>2006</v>
      </c>
      <c r="H23" s="60">
        <v>2006</v>
      </c>
      <c r="I23" s="60">
        <v>2006</v>
      </c>
      <c r="J23" s="60">
        <f>VLOOKUP(G23,Letnice!$D$2:$E$12,2,FALSE)+VLOOKUP(H23,Letnice!$D$2:$E$12,2,FALSE)+VLOOKUP(I23,Letnice!$D$2:$E$12,2,FALSE)</f>
        <v>42</v>
      </c>
      <c r="K23" s="65">
        <f>VLOOKUP(J23,Letnice!$D$16:$E$28,2,FALSE)</f>
        <v>1002</v>
      </c>
      <c r="L23" s="17">
        <v>6</v>
      </c>
      <c r="M23" s="25">
        <v>3</v>
      </c>
      <c r="N23" s="25">
        <v>14</v>
      </c>
      <c r="O23" s="25">
        <v>21</v>
      </c>
      <c r="P23" s="25">
        <v>2</v>
      </c>
      <c r="Q23" s="94">
        <f>SUM(L23:P23)*2</f>
        <v>92</v>
      </c>
      <c r="R23" s="28">
        <v>21.3</v>
      </c>
      <c r="S23" s="29">
        <v>0</v>
      </c>
      <c r="T23" s="31">
        <f>R23+S23</f>
        <v>21.3</v>
      </c>
      <c r="U23" s="28">
        <v>20.6</v>
      </c>
      <c r="V23" s="29">
        <v>5</v>
      </c>
      <c r="W23" s="31">
        <f>U23+V23</f>
        <v>25.6</v>
      </c>
      <c r="X23" s="31">
        <f>K23+Q23-W23-T23</f>
        <v>1047.1000000000001</v>
      </c>
      <c r="Y23" s="97">
        <f t="shared" si="0"/>
        <v>0</v>
      </c>
    </row>
    <row r="24" spans="1:25" ht="21" customHeight="1" x14ac:dyDescent="0.3">
      <c r="A24" s="32">
        <v>20</v>
      </c>
      <c r="B24" s="17"/>
      <c r="C24" s="173" t="s">
        <v>97</v>
      </c>
      <c r="D24" s="173" t="s">
        <v>57</v>
      </c>
      <c r="E24" s="173" t="s">
        <v>57</v>
      </c>
      <c r="F24" s="175" t="s">
        <v>98</v>
      </c>
      <c r="G24" s="60">
        <v>2004</v>
      </c>
      <c r="H24" s="60">
        <v>2005</v>
      </c>
      <c r="I24" s="60">
        <v>2006</v>
      </c>
      <c r="J24" s="60">
        <f>VLOOKUP(G24,Letnice!$D$2:$E$12,2,FALSE)+VLOOKUP(H24,Letnice!$D$2:$E$12,2,FALSE)+VLOOKUP(I24,Letnice!$D$2:$E$12,2,FALSE)</f>
        <v>45</v>
      </c>
      <c r="K24" s="65">
        <f>VLOOKUP(J24,Letnice!$D$16:$E$28,2,FALSE)</f>
        <v>1001</v>
      </c>
      <c r="L24" s="17">
        <v>5</v>
      </c>
      <c r="M24" s="25">
        <v>3</v>
      </c>
      <c r="N24" s="25">
        <v>12</v>
      </c>
      <c r="O24" s="25">
        <v>23</v>
      </c>
      <c r="P24" s="25">
        <v>2</v>
      </c>
      <c r="Q24" s="94">
        <f>SUM(L24:P24)*2</f>
        <v>90</v>
      </c>
      <c r="R24" s="28">
        <v>17</v>
      </c>
      <c r="S24" s="29">
        <v>20</v>
      </c>
      <c r="T24" s="31">
        <f>R24+S24</f>
        <v>37</v>
      </c>
      <c r="U24" s="28">
        <v>27.6</v>
      </c>
      <c r="V24" s="29">
        <v>0</v>
      </c>
      <c r="W24" s="31">
        <f>U24+V24</f>
        <v>27.6</v>
      </c>
      <c r="X24" s="31">
        <f>K24+Q24-W24-T24</f>
        <v>1026.4000000000001</v>
      </c>
      <c r="Y24" s="97" t="e">
        <f>(IF(X24=X23,1,0))+(IF(X24=#REF!,1,0))</f>
        <v>#REF!</v>
      </c>
    </row>
    <row r="25" spans="1:25" s="2" customFormat="1" ht="21.75" customHeight="1" x14ac:dyDescent="0.35">
      <c r="A25" s="13"/>
      <c r="B25" s="10"/>
      <c r="C25" s="10"/>
      <c r="D25" s="12"/>
      <c r="E25" s="12"/>
      <c r="F25" s="12"/>
      <c r="G25" s="12"/>
      <c r="H25" s="12"/>
      <c r="I25" s="12"/>
      <c r="J25" s="12"/>
      <c r="K25" s="67"/>
      <c r="L25" s="10"/>
      <c r="M25" s="10"/>
      <c r="N25" s="10"/>
      <c r="O25" s="15"/>
      <c r="P25" s="10"/>
      <c r="Q25" s="10"/>
      <c r="R25" s="10"/>
      <c r="S25" s="10"/>
      <c r="T25" s="10"/>
      <c r="U25" s="10"/>
      <c r="V25" s="21"/>
      <c r="W25" s="18"/>
      <c r="X25" s="19"/>
    </row>
    <row r="26" spans="1:25" s="2" customFormat="1" ht="21.75" customHeight="1" x14ac:dyDescent="0.35">
      <c r="A26" s="13" t="str">
        <f>Osnovni_podatki!A9</f>
        <v>Predsednik tekmovalnega odbora:</v>
      </c>
      <c r="B26" s="10"/>
      <c r="C26" s="10"/>
      <c r="D26" s="12"/>
      <c r="E26" s="12"/>
      <c r="F26" s="12"/>
      <c r="G26" s="12"/>
      <c r="H26" s="12"/>
      <c r="I26" s="12"/>
      <c r="J26" s="12"/>
      <c r="K26" s="67" t="str">
        <f>Osnovni_podatki!A10</f>
        <v>Predsednik obračunske komisije:</v>
      </c>
      <c r="L26" s="10"/>
      <c r="M26" s="10"/>
      <c r="N26" s="10"/>
      <c r="O26" s="15"/>
      <c r="P26" s="10"/>
      <c r="Q26" s="10"/>
      <c r="R26" s="10"/>
      <c r="S26" s="10"/>
      <c r="T26" s="10"/>
      <c r="U26" s="10"/>
      <c r="V26" s="21"/>
      <c r="W26" s="18"/>
      <c r="X26" s="58" t="str">
        <f>Osnovni_podatki!A11</f>
        <v>Vodja tekmovanja:</v>
      </c>
    </row>
    <row r="27" spans="1:25" s="2" customFormat="1" ht="21.75" customHeight="1" x14ac:dyDescent="0.35">
      <c r="A27" s="54" t="str">
        <f>Osnovni_podatki!B9</f>
        <v>Boštjan Narobe</v>
      </c>
      <c r="B27" s="10"/>
      <c r="C27" s="10"/>
      <c r="D27" s="12"/>
      <c r="E27" s="12"/>
      <c r="F27" s="12"/>
      <c r="G27" s="12"/>
      <c r="H27" s="12"/>
      <c r="I27" s="12"/>
      <c r="J27" s="12"/>
      <c r="K27" s="67" t="str">
        <f>Osnovni_podatki!B10</f>
        <v>Ignac Hribar</v>
      </c>
      <c r="L27" s="10"/>
      <c r="M27" s="10"/>
      <c r="N27" s="10"/>
      <c r="O27" s="15"/>
      <c r="P27" s="10"/>
      <c r="Q27" s="10"/>
      <c r="R27" s="10"/>
      <c r="S27" s="10"/>
      <c r="T27" s="10"/>
      <c r="U27" s="10"/>
      <c r="V27" s="21"/>
      <c r="W27" s="18"/>
      <c r="X27" s="59" t="str">
        <f>Osnovni_podatki!B11</f>
        <v>Tadeja Poljanšek</v>
      </c>
    </row>
    <row r="28" spans="1:25" x14ac:dyDescent="0.3">
      <c r="G28" s="12"/>
      <c r="H28" s="12"/>
      <c r="I28" s="12"/>
      <c r="J28" s="12"/>
      <c r="K28" s="67"/>
      <c r="Q28" s="10"/>
    </row>
    <row r="29" spans="1:25" x14ac:dyDescent="0.3">
      <c r="G29" s="12"/>
      <c r="H29" s="12"/>
      <c r="I29" s="12"/>
      <c r="J29" s="12"/>
      <c r="K29" s="67"/>
      <c r="Q29" s="10"/>
    </row>
    <row r="30" spans="1:25" x14ac:dyDescent="0.3">
      <c r="G30" s="12"/>
      <c r="H30" s="12"/>
      <c r="I30" s="12"/>
      <c r="J30" s="12"/>
      <c r="K30" s="67"/>
      <c r="Q30" s="10"/>
    </row>
    <row r="31" spans="1:25" x14ac:dyDescent="0.3">
      <c r="G31" s="12"/>
      <c r="H31" s="12"/>
      <c r="I31" s="12"/>
      <c r="J31" s="12"/>
      <c r="K31" s="67"/>
      <c r="Q31" s="10"/>
    </row>
    <row r="32" spans="1:25" x14ac:dyDescent="0.3">
      <c r="G32" s="12"/>
      <c r="H32" s="12"/>
      <c r="I32" s="12"/>
      <c r="J32" s="12"/>
      <c r="K32" s="67"/>
      <c r="Q32" s="10"/>
    </row>
  </sheetData>
  <sortState ref="C5:X24">
    <sortCondition descending="1" ref="X5:X24"/>
    <sortCondition descending="1" ref="Q5:Q24"/>
    <sortCondition ref="W5:W24"/>
    <sortCondition ref="T5:T24"/>
  </sortState>
  <mergeCells count="15">
    <mergeCell ref="U3:W3"/>
    <mergeCell ref="X3:X4"/>
    <mergeCell ref="A3:A4"/>
    <mergeCell ref="O3:O4"/>
    <mergeCell ref="P3:P4"/>
    <mergeCell ref="R3:T3"/>
    <mergeCell ref="C3:F3"/>
    <mergeCell ref="B3:B4"/>
    <mergeCell ref="K3:K4"/>
    <mergeCell ref="M3:M4"/>
    <mergeCell ref="L3:L4"/>
    <mergeCell ref="G3:I3"/>
    <mergeCell ref="J3:J4"/>
    <mergeCell ref="Q3:Q4"/>
    <mergeCell ref="N3:N4"/>
  </mergeCells>
  <phoneticPr fontId="11" type="noConversion"/>
  <conditionalFormatting sqref="Y5:Y24">
    <cfRule type="cellIs" dxfId="1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9" fitToHeight="2" orientation="landscape" r:id="rId1"/>
  <headerFooter>
    <oddHeader xml:space="preserve">&amp;C&amp;"Arial,Krepko"&amp;11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zoomScale="85" zoomScaleNormal="85" workbookViewId="0">
      <pane xSplit="2" ySplit="4" topLeftCell="C5" activePane="bottomRight" state="frozen"/>
      <selection activeCell="B4" sqref="B4:R36"/>
      <selection pane="topRight" activeCell="B4" sqref="B4:R36"/>
      <selection pane="bottomLeft" activeCell="B4" sqref="B4:R36"/>
      <selection pane="bottomRight" activeCell="E15" sqref="E15"/>
    </sheetView>
  </sheetViews>
  <sheetFormatPr defaultColWidth="9.109375" defaultRowHeight="15.6" x14ac:dyDescent="0.3"/>
  <cols>
    <col min="1" max="1" width="5.6640625" style="33" customWidth="1"/>
    <col min="2" max="2" width="5.6640625" style="22" customWidth="1"/>
    <col min="3" max="3" width="25.6640625" style="22" customWidth="1"/>
    <col min="4" max="6" width="25.6640625" style="2" customWidth="1"/>
    <col min="7" max="8" width="5.6640625" style="22" customWidth="1"/>
    <col min="9" max="12" width="5.6640625" style="7" customWidth="1"/>
    <col min="13" max="13" width="5.6640625" style="9" customWidth="1"/>
    <col min="14" max="15" width="7.33203125" style="7" customWidth="1"/>
    <col min="16" max="16" width="7.33203125" style="16" customWidth="1"/>
    <col min="17" max="18" width="7.33203125" style="8" customWidth="1"/>
    <col min="19" max="19" width="7.33203125" style="24" customWidth="1"/>
    <col min="20" max="20" width="8.88671875" style="7" customWidth="1"/>
    <col min="21" max="21" width="0.109375" style="2" customWidth="1"/>
    <col min="22" max="22" width="9.109375" style="2"/>
    <col min="23" max="23" width="3.44140625" style="2" customWidth="1"/>
    <col min="24" max="16384" width="9.109375" style="2"/>
  </cols>
  <sheetData>
    <row r="1" spans="1:24" s="57" customFormat="1" ht="18" x14ac:dyDescent="0.35">
      <c r="A1" s="55" t="str">
        <f>Osnovni_podatki!B6</f>
        <v>GZ Domžale in GZ Mengeš</v>
      </c>
      <c r="B1" s="55"/>
      <c r="C1" s="55"/>
      <c r="D1" s="55"/>
      <c r="E1" s="55"/>
      <c r="F1" s="55"/>
      <c r="G1" s="20" t="str">
        <f>Osnovni_podatki!B5</f>
        <v>Kviz gasilske mladine GZ Domžale in GZ Mengeš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56" t="str">
        <f>Osnovni_podatki!B7&amp;", "&amp;TEXT(Osnovni_podatki!B8,"dd. mmmm yyyy")</f>
        <v>Vir pri Domžalah, petek in sobota, 28. in 29.2.2020</v>
      </c>
    </row>
    <row r="2" spans="1:24" ht="12.75" customHeight="1" thickBot="1" x14ac:dyDescent="0.4">
      <c r="A2" s="13"/>
      <c r="B2" s="13"/>
      <c r="C2" s="13"/>
      <c r="D2" s="11"/>
      <c r="E2" s="11"/>
      <c r="F2" s="11"/>
      <c r="G2" s="34"/>
      <c r="H2" s="9"/>
      <c r="I2" s="9"/>
      <c r="J2" s="9"/>
      <c r="K2" s="14"/>
      <c r="L2" s="9"/>
      <c r="N2" s="9"/>
      <c r="O2" s="9"/>
      <c r="P2" s="9"/>
      <c r="Q2" s="9"/>
      <c r="R2" s="20"/>
      <c r="S2" s="16"/>
      <c r="T2" s="16"/>
    </row>
    <row r="3" spans="1:24" s="1" customFormat="1" ht="60" customHeight="1" thickBot="1" x14ac:dyDescent="0.3">
      <c r="A3" s="161" t="s">
        <v>5</v>
      </c>
      <c r="B3" s="165" t="s">
        <v>8</v>
      </c>
      <c r="C3" s="141" t="s">
        <v>20</v>
      </c>
      <c r="D3" s="163"/>
      <c r="E3" s="163"/>
      <c r="F3" s="164"/>
      <c r="G3" s="170" t="s">
        <v>1</v>
      </c>
      <c r="H3" s="155" t="s">
        <v>10</v>
      </c>
      <c r="I3" s="119" t="s">
        <v>24</v>
      </c>
      <c r="J3" s="168" t="s">
        <v>47</v>
      </c>
      <c r="K3" s="168" t="s">
        <v>9</v>
      </c>
      <c r="L3" s="123" t="s">
        <v>48</v>
      </c>
      <c r="M3" s="128" t="s">
        <v>41</v>
      </c>
      <c r="N3" s="106" t="s">
        <v>21</v>
      </c>
      <c r="O3" s="107"/>
      <c r="P3" s="125"/>
      <c r="Q3" s="109" t="s">
        <v>39</v>
      </c>
      <c r="R3" s="110"/>
      <c r="S3" s="111"/>
      <c r="T3" s="157" t="s">
        <v>4</v>
      </c>
      <c r="U3" s="158"/>
      <c r="V3" s="70"/>
      <c r="W3" s="6"/>
      <c r="X3" s="6"/>
    </row>
    <row r="4" spans="1:24" ht="159.9" customHeight="1" thickBot="1" x14ac:dyDescent="0.3">
      <c r="A4" s="162"/>
      <c r="B4" s="166"/>
      <c r="C4" s="98" t="s">
        <v>0</v>
      </c>
      <c r="D4" s="98" t="s">
        <v>7</v>
      </c>
      <c r="E4" s="98" t="s">
        <v>22</v>
      </c>
      <c r="F4" s="98" t="s">
        <v>23</v>
      </c>
      <c r="G4" s="171"/>
      <c r="H4" s="156"/>
      <c r="I4" s="167"/>
      <c r="J4" s="169"/>
      <c r="K4" s="169"/>
      <c r="L4" s="124"/>
      <c r="M4" s="129"/>
      <c r="N4" s="40" t="s">
        <v>2</v>
      </c>
      <c r="O4" s="40" t="s">
        <v>18</v>
      </c>
      <c r="P4" s="41" t="s">
        <v>11</v>
      </c>
      <c r="Q4" s="42" t="s">
        <v>2</v>
      </c>
      <c r="R4" s="43" t="s">
        <v>3</v>
      </c>
      <c r="S4" s="44" t="s">
        <v>11</v>
      </c>
      <c r="T4" s="159"/>
      <c r="U4" s="160"/>
      <c r="V4" s="95" t="s">
        <v>45</v>
      </c>
      <c r="W4" s="4"/>
      <c r="X4" s="5"/>
    </row>
    <row r="5" spans="1:24" ht="21.75" customHeight="1" x14ac:dyDescent="0.3">
      <c r="A5" s="46">
        <v>1</v>
      </c>
      <c r="B5" s="47"/>
      <c r="C5" s="172" t="s">
        <v>65</v>
      </c>
      <c r="D5" s="172" t="s">
        <v>57</v>
      </c>
      <c r="E5" s="172" t="s">
        <v>71</v>
      </c>
      <c r="F5" s="172" t="s">
        <v>66</v>
      </c>
      <c r="G5" s="47">
        <v>1000</v>
      </c>
      <c r="H5" s="47">
        <v>7</v>
      </c>
      <c r="I5" s="48">
        <v>8</v>
      </c>
      <c r="J5" s="48">
        <v>20</v>
      </c>
      <c r="K5" s="48">
        <v>39</v>
      </c>
      <c r="L5" s="48">
        <v>20</v>
      </c>
      <c r="M5" s="94">
        <f>SUM(H5:L5)*2</f>
        <v>188</v>
      </c>
      <c r="N5" s="28">
        <v>21</v>
      </c>
      <c r="O5" s="29">
        <v>10</v>
      </c>
      <c r="P5" s="45">
        <f>SUM(O5+N5)</f>
        <v>31</v>
      </c>
      <c r="Q5" s="28">
        <v>22.9</v>
      </c>
      <c r="R5" s="29">
        <v>2</v>
      </c>
      <c r="S5" s="45">
        <f>SUM(Q5+R5)</f>
        <v>24.9</v>
      </c>
      <c r="T5" s="45">
        <f>G5+M5-S5-P5</f>
        <v>1132.0999999999999</v>
      </c>
      <c r="U5" s="26"/>
      <c r="V5" s="97">
        <f>(IF(T5=T4,1,0))+(IF(T5=T6,1,0))</f>
        <v>0</v>
      </c>
      <c r="W5" s="23"/>
      <c r="X5" s="5"/>
    </row>
    <row r="6" spans="1:24" ht="21.75" customHeight="1" x14ac:dyDescent="0.3">
      <c r="A6" s="32">
        <v>2</v>
      </c>
      <c r="B6" s="17"/>
      <c r="C6" s="173" t="s">
        <v>56</v>
      </c>
      <c r="D6" s="173" t="s">
        <v>57</v>
      </c>
      <c r="E6" s="173" t="s">
        <v>71</v>
      </c>
      <c r="F6" s="173" t="s">
        <v>58</v>
      </c>
      <c r="G6" s="17">
        <v>1000</v>
      </c>
      <c r="H6" s="17">
        <v>8</v>
      </c>
      <c r="I6" s="25">
        <v>8</v>
      </c>
      <c r="J6" s="25">
        <v>16</v>
      </c>
      <c r="K6" s="25">
        <v>35</v>
      </c>
      <c r="L6" s="25">
        <v>15</v>
      </c>
      <c r="M6" s="94">
        <f>SUM(H6:L6)*2</f>
        <v>164</v>
      </c>
      <c r="N6" s="28">
        <v>22.5</v>
      </c>
      <c r="O6" s="29">
        <v>0</v>
      </c>
      <c r="P6" s="31">
        <f>SUM(O6+N6)</f>
        <v>22.5</v>
      </c>
      <c r="Q6" s="28">
        <v>27.3</v>
      </c>
      <c r="R6" s="29">
        <v>0</v>
      </c>
      <c r="S6" s="31">
        <f>SUM(Q6+R6)</f>
        <v>27.3</v>
      </c>
      <c r="T6" s="31">
        <f>G6+M6-S6-P6</f>
        <v>1114.2</v>
      </c>
      <c r="U6" s="27"/>
      <c r="V6" s="97">
        <f>(IF(T6=T5,1,0))+(IF(T6=T7,1,0))</f>
        <v>0</v>
      </c>
      <c r="W6" s="5"/>
      <c r="X6" s="5"/>
    </row>
    <row r="7" spans="1:24" ht="21.75" customHeight="1" x14ac:dyDescent="0.3">
      <c r="A7" s="32">
        <v>3</v>
      </c>
      <c r="B7" s="17"/>
      <c r="C7" s="173" t="s">
        <v>61</v>
      </c>
      <c r="D7" s="173" t="s">
        <v>57</v>
      </c>
      <c r="E7" s="173" t="s">
        <v>71</v>
      </c>
      <c r="F7" s="173" t="s">
        <v>62</v>
      </c>
      <c r="G7" s="17">
        <v>1000</v>
      </c>
      <c r="H7" s="17">
        <v>6</v>
      </c>
      <c r="I7" s="25">
        <v>9</v>
      </c>
      <c r="J7" s="25">
        <v>20</v>
      </c>
      <c r="K7" s="25">
        <v>32</v>
      </c>
      <c r="L7" s="25">
        <v>9</v>
      </c>
      <c r="M7" s="94">
        <f>SUM(H7:L7)*2</f>
        <v>152</v>
      </c>
      <c r="N7" s="28">
        <v>19</v>
      </c>
      <c r="O7" s="29">
        <v>10</v>
      </c>
      <c r="P7" s="31">
        <f>SUM(O7+N7)</f>
        <v>29</v>
      </c>
      <c r="Q7" s="28">
        <v>25.1</v>
      </c>
      <c r="R7" s="29">
        <v>2</v>
      </c>
      <c r="S7" s="31">
        <f>SUM(Q7+R7)</f>
        <v>27.1</v>
      </c>
      <c r="T7" s="31">
        <f>G7+M7-S7-P7</f>
        <v>1095.9000000000001</v>
      </c>
      <c r="U7" s="27"/>
      <c r="V7" s="97">
        <f t="shared" ref="V7:V11" si="0">(IF(T7=T6,1,0))+(IF(T7=T8,1,0))</f>
        <v>0</v>
      </c>
      <c r="W7" s="5"/>
      <c r="X7" s="5"/>
    </row>
    <row r="8" spans="1:24" ht="21.75" customHeight="1" x14ac:dyDescent="0.3">
      <c r="A8" s="32">
        <v>4</v>
      </c>
      <c r="B8" s="17"/>
      <c r="C8" s="173" t="s">
        <v>67</v>
      </c>
      <c r="D8" s="173" t="s">
        <v>57</v>
      </c>
      <c r="E8" s="173" t="s">
        <v>71</v>
      </c>
      <c r="F8" s="173" t="s">
        <v>68</v>
      </c>
      <c r="G8" s="17">
        <v>1000</v>
      </c>
      <c r="H8" s="17">
        <v>6</v>
      </c>
      <c r="I8" s="25">
        <v>8</v>
      </c>
      <c r="J8" s="25">
        <v>20</v>
      </c>
      <c r="K8" s="25">
        <v>29</v>
      </c>
      <c r="L8" s="25">
        <v>9</v>
      </c>
      <c r="M8" s="94">
        <f>SUM(H8:L8)*2</f>
        <v>144</v>
      </c>
      <c r="N8" s="28">
        <v>41.2</v>
      </c>
      <c r="O8" s="29">
        <v>10</v>
      </c>
      <c r="P8" s="31">
        <f>SUM(O8+N8)</f>
        <v>51.2</v>
      </c>
      <c r="Q8" s="28">
        <v>28.7</v>
      </c>
      <c r="R8" s="29">
        <v>2</v>
      </c>
      <c r="S8" s="31">
        <f>SUM(Q8+R8)</f>
        <v>30.7</v>
      </c>
      <c r="T8" s="31">
        <f>G8+M8-S8-P8</f>
        <v>1062.0999999999999</v>
      </c>
      <c r="U8" s="27"/>
      <c r="V8" s="97">
        <f t="shared" si="0"/>
        <v>0</v>
      </c>
      <c r="W8" s="5"/>
      <c r="X8" s="5"/>
    </row>
    <row r="9" spans="1:24" ht="21.75" customHeight="1" x14ac:dyDescent="0.3">
      <c r="A9" s="32">
        <v>5</v>
      </c>
      <c r="B9" s="17"/>
      <c r="C9" s="173" t="s">
        <v>72</v>
      </c>
      <c r="D9" s="173" t="s">
        <v>57</v>
      </c>
      <c r="E9" s="173" t="s">
        <v>71</v>
      </c>
      <c r="F9" s="173" t="s">
        <v>73</v>
      </c>
      <c r="G9" s="17">
        <v>1000</v>
      </c>
      <c r="H9" s="17">
        <v>6</v>
      </c>
      <c r="I9" s="25">
        <v>10</v>
      </c>
      <c r="J9" s="25">
        <v>18</v>
      </c>
      <c r="K9" s="25">
        <v>27</v>
      </c>
      <c r="L9" s="25">
        <v>8</v>
      </c>
      <c r="M9" s="94">
        <f>SUM(H9:L9)*2</f>
        <v>138</v>
      </c>
      <c r="N9" s="28">
        <v>39.299999999999997</v>
      </c>
      <c r="O9" s="29">
        <v>10</v>
      </c>
      <c r="P9" s="31">
        <f>SUM(O9+N9)</f>
        <v>49.3</v>
      </c>
      <c r="Q9" s="28">
        <v>29.8</v>
      </c>
      <c r="R9" s="29">
        <v>12</v>
      </c>
      <c r="S9" s="31">
        <f>SUM(Q9+R9)</f>
        <v>41.8</v>
      </c>
      <c r="T9" s="31">
        <f>G9+M9-S9-P9</f>
        <v>1046.9000000000001</v>
      </c>
      <c r="U9" s="27"/>
      <c r="V9" s="97">
        <f t="shared" si="0"/>
        <v>0</v>
      </c>
      <c r="W9" s="5"/>
      <c r="X9" s="5"/>
    </row>
    <row r="10" spans="1:24" ht="21.75" customHeight="1" x14ac:dyDescent="0.3">
      <c r="A10" s="32">
        <v>6</v>
      </c>
      <c r="B10" s="17"/>
      <c r="C10" s="173" t="s">
        <v>59</v>
      </c>
      <c r="D10" s="173" t="s">
        <v>57</v>
      </c>
      <c r="E10" s="173" t="s">
        <v>71</v>
      </c>
      <c r="F10" s="173" t="s">
        <v>60</v>
      </c>
      <c r="G10" s="17">
        <v>1000</v>
      </c>
      <c r="H10" s="17">
        <v>5</v>
      </c>
      <c r="I10" s="25">
        <v>7</v>
      </c>
      <c r="J10" s="25">
        <v>14</v>
      </c>
      <c r="K10" s="25">
        <v>20</v>
      </c>
      <c r="L10" s="25">
        <v>10</v>
      </c>
      <c r="M10" s="94">
        <f>SUM(H10:L10)*2</f>
        <v>112</v>
      </c>
      <c r="N10" s="28">
        <v>35</v>
      </c>
      <c r="O10" s="29">
        <v>0</v>
      </c>
      <c r="P10" s="31">
        <f>SUM(O10+N10)</f>
        <v>35</v>
      </c>
      <c r="Q10" s="28">
        <v>30.5</v>
      </c>
      <c r="R10" s="29">
        <v>0</v>
      </c>
      <c r="S10" s="31">
        <f>SUM(Q10+R10)</f>
        <v>30.5</v>
      </c>
      <c r="T10" s="31">
        <f>G10+M10-S10-P10</f>
        <v>1046.5</v>
      </c>
      <c r="U10" s="27"/>
      <c r="V10" s="97">
        <f t="shared" si="0"/>
        <v>0</v>
      </c>
      <c r="W10" s="5"/>
      <c r="X10" s="5"/>
    </row>
    <row r="11" spans="1:24" ht="21.75" customHeight="1" x14ac:dyDescent="0.3">
      <c r="A11" s="32">
        <v>7</v>
      </c>
      <c r="B11" s="17"/>
      <c r="C11" s="173" t="s">
        <v>69</v>
      </c>
      <c r="D11" s="173" t="s">
        <v>57</v>
      </c>
      <c r="E11" s="173" t="s">
        <v>71</v>
      </c>
      <c r="F11" s="173" t="s">
        <v>70</v>
      </c>
      <c r="G11" s="17">
        <v>1000</v>
      </c>
      <c r="H11" s="17">
        <v>6</v>
      </c>
      <c r="I11" s="25">
        <v>6</v>
      </c>
      <c r="J11" s="25">
        <v>20</v>
      </c>
      <c r="K11" s="25">
        <v>18</v>
      </c>
      <c r="L11" s="25">
        <v>5</v>
      </c>
      <c r="M11" s="94">
        <f>SUM(H11:L11)*2</f>
        <v>110</v>
      </c>
      <c r="N11" s="28">
        <v>36.799999999999997</v>
      </c>
      <c r="O11" s="29">
        <v>20</v>
      </c>
      <c r="P11" s="31">
        <f>SUM(O11+N11)</f>
        <v>56.8</v>
      </c>
      <c r="Q11" s="28">
        <v>30</v>
      </c>
      <c r="R11" s="29">
        <v>2</v>
      </c>
      <c r="S11" s="31">
        <f>SUM(Q11+R11)</f>
        <v>32</v>
      </c>
      <c r="T11" s="31">
        <f>G11+M11-S11-P11</f>
        <v>1021.2</v>
      </c>
      <c r="U11" s="27"/>
      <c r="V11" s="97">
        <f t="shared" si="0"/>
        <v>0</v>
      </c>
      <c r="W11" s="5"/>
      <c r="X11" s="5"/>
    </row>
    <row r="12" spans="1:24" ht="21.75" customHeight="1" x14ac:dyDescent="0.3">
      <c r="A12" s="32">
        <v>8</v>
      </c>
      <c r="B12" s="17"/>
      <c r="C12" s="173" t="s">
        <v>63</v>
      </c>
      <c r="D12" s="173" t="s">
        <v>57</v>
      </c>
      <c r="E12" s="173" t="s">
        <v>71</v>
      </c>
      <c r="F12" s="173" t="s">
        <v>64</v>
      </c>
      <c r="G12" s="17">
        <v>1000</v>
      </c>
      <c r="H12" s="17">
        <v>7</v>
      </c>
      <c r="I12" s="25">
        <v>6</v>
      </c>
      <c r="J12" s="25">
        <v>14</v>
      </c>
      <c r="K12" s="25">
        <v>22</v>
      </c>
      <c r="L12" s="25">
        <v>6</v>
      </c>
      <c r="M12" s="94">
        <f>SUM(H12:L12)*2</f>
        <v>110</v>
      </c>
      <c r="N12" s="28">
        <v>45.2</v>
      </c>
      <c r="O12" s="29">
        <v>20</v>
      </c>
      <c r="P12" s="31">
        <f>SUM(O12+N12)</f>
        <v>65.2</v>
      </c>
      <c r="Q12" s="28">
        <v>81.099999999999994</v>
      </c>
      <c r="R12" s="29">
        <v>4</v>
      </c>
      <c r="S12" s="31">
        <f>SUM(Q12+R12)</f>
        <v>85.1</v>
      </c>
      <c r="T12" s="31">
        <f>G12+M12-S12-P12</f>
        <v>959.7</v>
      </c>
      <c r="U12" s="27"/>
      <c r="V12" s="97" t="e">
        <f>(IF(T12=T11,1,0))+(IF(T12=#REF!,1,0))</f>
        <v>#REF!</v>
      </c>
      <c r="W12" s="3"/>
      <c r="X12" s="5"/>
    </row>
    <row r="13" spans="1:24" ht="21.75" customHeight="1" x14ac:dyDescent="0.35">
      <c r="A13" s="13"/>
      <c r="B13" s="10"/>
      <c r="C13" s="10"/>
      <c r="D13" s="12"/>
      <c r="E13" s="12"/>
      <c r="F13" s="12"/>
      <c r="G13" s="10"/>
      <c r="H13" s="10"/>
      <c r="I13" s="10"/>
      <c r="J13" s="10"/>
      <c r="K13" s="15"/>
      <c r="L13" s="10"/>
      <c r="M13" s="10"/>
      <c r="N13" s="10"/>
      <c r="O13" s="10"/>
      <c r="P13" s="10"/>
      <c r="Q13" s="10"/>
      <c r="R13" s="21"/>
      <c r="S13" s="18"/>
      <c r="T13" s="19"/>
    </row>
    <row r="14" spans="1:24" ht="21.75" customHeight="1" x14ac:dyDescent="0.35">
      <c r="A14" s="13" t="str">
        <f>Osnovni_podatki!A9</f>
        <v>Predsednik tekmovalnega odbora:</v>
      </c>
      <c r="B14" s="10"/>
      <c r="C14" s="10"/>
      <c r="D14" s="12"/>
      <c r="E14" s="12"/>
      <c r="F14" s="12"/>
      <c r="G14" s="10" t="str">
        <f>Osnovni_podatki!A10</f>
        <v>Predsednik obračunske komisije:</v>
      </c>
      <c r="H14" s="10"/>
      <c r="I14" s="10"/>
      <c r="J14" s="10"/>
      <c r="K14" s="15"/>
      <c r="L14" s="10"/>
      <c r="M14" s="10"/>
      <c r="N14" s="10"/>
      <c r="O14" s="10"/>
      <c r="P14" s="10"/>
      <c r="Q14" s="10"/>
      <c r="R14" s="21"/>
      <c r="S14" s="18"/>
      <c r="T14" s="58" t="str">
        <f>Osnovni_podatki!A11</f>
        <v>Vodja tekmovanja:</v>
      </c>
    </row>
    <row r="15" spans="1:24" ht="21.75" customHeight="1" x14ac:dyDescent="0.35">
      <c r="A15" s="54" t="str">
        <f>Osnovni_podatki!B9</f>
        <v>Boštjan Narobe</v>
      </c>
      <c r="B15" s="10"/>
      <c r="C15" s="10"/>
      <c r="D15" s="12"/>
      <c r="E15" s="12"/>
      <c r="F15" s="12"/>
      <c r="G15" s="10" t="str">
        <f>Osnovni_podatki!B10</f>
        <v>Ignac Hribar</v>
      </c>
      <c r="H15" s="10"/>
      <c r="I15" s="10"/>
      <c r="J15" s="10"/>
      <c r="K15" s="15"/>
      <c r="L15" s="10"/>
      <c r="M15" s="10"/>
      <c r="N15" s="10"/>
      <c r="O15" s="10"/>
      <c r="P15" s="10"/>
      <c r="Q15" s="10"/>
      <c r="R15" s="21"/>
      <c r="S15" s="18"/>
      <c r="T15" s="59" t="str">
        <f>Osnovni_podatki!B11</f>
        <v>Tadeja Poljanšek</v>
      </c>
    </row>
    <row r="16" spans="1:24" x14ac:dyDescent="0.3">
      <c r="M16" s="10"/>
    </row>
    <row r="17" spans="13:13" x14ac:dyDescent="0.3">
      <c r="M17" s="10"/>
    </row>
    <row r="18" spans="13:13" x14ac:dyDescent="0.3">
      <c r="M18" s="10"/>
    </row>
    <row r="19" spans="13:13" x14ac:dyDescent="0.3">
      <c r="M19" s="10"/>
    </row>
    <row r="20" spans="13:13" x14ac:dyDescent="0.3">
      <c r="M20" s="10"/>
    </row>
  </sheetData>
  <sortState ref="C5:T12">
    <sortCondition descending="1" ref="T5:T12"/>
    <sortCondition descending="1" ref="M5:M12"/>
    <sortCondition ref="S5:S12"/>
    <sortCondition ref="P5:P12"/>
  </sortState>
  <mergeCells count="13">
    <mergeCell ref="H3:H4"/>
    <mergeCell ref="T3:U4"/>
    <mergeCell ref="A3:A4"/>
    <mergeCell ref="C3:F3"/>
    <mergeCell ref="B3:B4"/>
    <mergeCell ref="Q3:S3"/>
    <mergeCell ref="N3:P3"/>
    <mergeCell ref="L3:L4"/>
    <mergeCell ref="I3:I4"/>
    <mergeCell ref="K3:K4"/>
    <mergeCell ref="G3:G4"/>
    <mergeCell ref="M3:M4"/>
    <mergeCell ref="J3:J4"/>
  </mergeCells>
  <phoneticPr fontId="0" type="noConversion"/>
  <conditionalFormatting sqref="V5:V12">
    <cfRule type="cellIs" dxfId="0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9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18" sqref="A18"/>
    </sheetView>
  </sheetViews>
  <sheetFormatPr defaultRowHeight="13.2" x14ac:dyDescent="0.25"/>
  <sheetData>
    <row r="1" spans="1:8" ht="25.5" customHeight="1" x14ac:dyDescent="0.25">
      <c r="A1" s="79" t="s">
        <v>33</v>
      </c>
      <c r="B1" s="80" t="s">
        <v>36</v>
      </c>
      <c r="D1" s="87" t="s">
        <v>34</v>
      </c>
      <c r="E1" s="80" t="s">
        <v>36</v>
      </c>
      <c r="H1" s="92" t="s">
        <v>35</v>
      </c>
    </row>
    <row r="2" spans="1:8" ht="13.8" thickBot="1" x14ac:dyDescent="0.3">
      <c r="A2" s="81">
        <v>2014</v>
      </c>
      <c r="B2" s="82">
        <v>6</v>
      </c>
      <c r="D2" s="81">
        <v>2014</v>
      </c>
      <c r="E2" s="82">
        <v>12</v>
      </c>
      <c r="H2" s="93">
        <v>2020</v>
      </c>
    </row>
    <row r="3" spans="1:8" x14ac:dyDescent="0.25">
      <c r="A3" s="83">
        <v>2013</v>
      </c>
      <c r="B3" s="84">
        <f>$H$2-A3</f>
        <v>7</v>
      </c>
      <c r="D3" s="83">
        <v>2013</v>
      </c>
      <c r="E3" s="84">
        <v>12</v>
      </c>
    </row>
    <row r="4" spans="1:8" x14ac:dyDescent="0.25">
      <c r="A4" s="83">
        <v>2012</v>
      </c>
      <c r="B4" s="84">
        <f>$H$2-A4</f>
        <v>8</v>
      </c>
      <c r="D4" s="83">
        <v>2012</v>
      </c>
      <c r="E4" s="84">
        <v>12</v>
      </c>
    </row>
    <row r="5" spans="1:8" x14ac:dyDescent="0.25">
      <c r="A5" s="83">
        <v>2011</v>
      </c>
      <c r="B5" s="84">
        <f>$H$2-A5</f>
        <v>9</v>
      </c>
      <c r="D5" s="83">
        <v>2011</v>
      </c>
      <c r="E5" s="84">
        <v>12</v>
      </c>
    </row>
    <row r="6" spans="1:8" x14ac:dyDescent="0.25">
      <c r="A6" s="83">
        <v>2010</v>
      </c>
      <c r="B6" s="84">
        <f>$H$2-A6</f>
        <v>10</v>
      </c>
      <c r="D6" s="83">
        <v>2010</v>
      </c>
      <c r="E6" s="84">
        <v>12</v>
      </c>
    </row>
    <row r="7" spans="1:8" ht="13.8" thickBot="1" x14ac:dyDescent="0.3">
      <c r="A7" s="85">
        <v>2009</v>
      </c>
      <c r="B7" s="86">
        <f>$H$2-A7</f>
        <v>11</v>
      </c>
      <c r="D7" s="83">
        <v>2009</v>
      </c>
      <c r="E7" s="84">
        <v>12</v>
      </c>
    </row>
    <row r="8" spans="1:8" x14ac:dyDescent="0.25">
      <c r="D8" s="83">
        <v>2008</v>
      </c>
      <c r="E8" s="84">
        <f>$H$2-D8</f>
        <v>12</v>
      </c>
    </row>
    <row r="9" spans="1:8" x14ac:dyDescent="0.25">
      <c r="D9" s="83">
        <v>2007</v>
      </c>
      <c r="E9" s="84">
        <f>$H$2-D9</f>
        <v>13</v>
      </c>
    </row>
    <row r="10" spans="1:8" x14ac:dyDescent="0.25">
      <c r="D10" s="83">
        <v>2006</v>
      </c>
      <c r="E10" s="84">
        <f>$H$2-D10</f>
        <v>14</v>
      </c>
    </row>
    <row r="11" spans="1:8" x14ac:dyDescent="0.25">
      <c r="D11" s="83">
        <v>2005</v>
      </c>
      <c r="E11" s="84">
        <f>$H$2-D11</f>
        <v>15</v>
      </c>
    </row>
    <row r="12" spans="1:8" ht="13.8" thickBot="1" x14ac:dyDescent="0.3">
      <c r="D12" s="85">
        <v>2004</v>
      </c>
      <c r="E12" s="86">
        <f>$H$2-D12</f>
        <v>16</v>
      </c>
    </row>
    <row r="14" spans="1:8" ht="13.8" thickBot="1" x14ac:dyDescent="0.3"/>
    <row r="15" spans="1:8" ht="26.4" x14ac:dyDescent="0.25">
      <c r="A15" s="79" t="s">
        <v>33</v>
      </c>
      <c r="B15" s="88" t="s">
        <v>37</v>
      </c>
      <c r="D15" s="87" t="s">
        <v>34</v>
      </c>
      <c r="E15" s="88" t="s">
        <v>37</v>
      </c>
    </row>
    <row r="16" spans="1:8" x14ac:dyDescent="0.25">
      <c r="A16" s="81">
        <v>18</v>
      </c>
      <c r="B16" s="89">
        <v>1007</v>
      </c>
      <c r="D16" s="81">
        <v>36</v>
      </c>
      <c r="E16" s="89">
        <v>1005</v>
      </c>
    </row>
    <row r="17" spans="1:5" x14ac:dyDescent="0.25">
      <c r="A17" s="83">
        <v>19</v>
      </c>
      <c r="B17" s="90">
        <v>1007</v>
      </c>
      <c r="D17" s="83">
        <v>37</v>
      </c>
      <c r="E17" s="90">
        <v>1005</v>
      </c>
    </row>
    <row r="18" spans="1:5" x14ac:dyDescent="0.25">
      <c r="A18" s="83">
        <v>20</v>
      </c>
      <c r="B18" s="90">
        <v>1007</v>
      </c>
      <c r="D18" s="83">
        <v>38</v>
      </c>
      <c r="E18" s="90">
        <v>1005</v>
      </c>
    </row>
    <row r="19" spans="1:5" x14ac:dyDescent="0.25">
      <c r="A19" s="83">
        <v>21</v>
      </c>
      <c r="B19" s="90">
        <v>1005</v>
      </c>
      <c r="D19" s="83">
        <v>39</v>
      </c>
      <c r="E19" s="90">
        <v>1003</v>
      </c>
    </row>
    <row r="20" spans="1:5" x14ac:dyDescent="0.25">
      <c r="A20" s="83">
        <v>22</v>
      </c>
      <c r="B20" s="90">
        <v>1005</v>
      </c>
      <c r="D20" s="83">
        <v>40</v>
      </c>
      <c r="E20" s="90">
        <v>1003</v>
      </c>
    </row>
    <row r="21" spans="1:5" x14ac:dyDescent="0.25">
      <c r="A21" s="83">
        <v>23</v>
      </c>
      <c r="B21" s="90">
        <v>1005</v>
      </c>
      <c r="D21" s="83">
        <v>41</v>
      </c>
      <c r="E21" s="90">
        <v>1003</v>
      </c>
    </row>
    <row r="22" spans="1:5" x14ac:dyDescent="0.25">
      <c r="A22" s="83">
        <v>24</v>
      </c>
      <c r="B22" s="90">
        <v>1003</v>
      </c>
      <c r="D22" s="83">
        <v>42</v>
      </c>
      <c r="E22" s="90">
        <v>1002</v>
      </c>
    </row>
    <row r="23" spans="1:5" x14ac:dyDescent="0.25">
      <c r="A23" s="83">
        <v>25</v>
      </c>
      <c r="B23" s="90">
        <v>1003</v>
      </c>
      <c r="D23" s="83">
        <v>43</v>
      </c>
      <c r="E23" s="90">
        <v>1002</v>
      </c>
    </row>
    <row r="24" spans="1:5" x14ac:dyDescent="0.25">
      <c r="A24" s="83">
        <v>26</v>
      </c>
      <c r="B24" s="90">
        <v>1003</v>
      </c>
      <c r="D24" s="83">
        <v>44</v>
      </c>
      <c r="E24" s="90">
        <v>1002</v>
      </c>
    </row>
    <row r="25" spans="1:5" x14ac:dyDescent="0.25">
      <c r="A25" s="83">
        <v>27</v>
      </c>
      <c r="B25" s="90">
        <v>1002</v>
      </c>
      <c r="D25" s="83">
        <v>45</v>
      </c>
      <c r="E25" s="90">
        <v>1001</v>
      </c>
    </row>
    <row r="26" spans="1:5" x14ac:dyDescent="0.25">
      <c r="A26" s="83">
        <v>28</v>
      </c>
      <c r="B26" s="90">
        <v>1002</v>
      </c>
      <c r="D26" s="83">
        <v>46</v>
      </c>
      <c r="E26" s="90">
        <v>1001</v>
      </c>
    </row>
    <row r="27" spans="1:5" x14ac:dyDescent="0.25">
      <c r="A27" s="83">
        <v>29</v>
      </c>
      <c r="B27" s="90">
        <v>1002</v>
      </c>
      <c r="D27" s="83">
        <v>47</v>
      </c>
      <c r="E27" s="90">
        <v>1001</v>
      </c>
    </row>
    <row r="28" spans="1:5" ht="13.8" thickBot="1" x14ac:dyDescent="0.3">
      <c r="A28" s="83">
        <v>30</v>
      </c>
      <c r="B28" s="90">
        <v>1001</v>
      </c>
      <c r="D28" s="85">
        <v>48</v>
      </c>
      <c r="E28" s="91">
        <v>1000</v>
      </c>
    </row>
    <row r="29" spans="1:5" x14ac:dyDescent="0.25">
      <c r="A29" s="83">
        <v>31</v>
      </c>
      <c r="B29" s="90">
        <v>1001</v>
      </c>
    </row>
    <row r="30" spans="1:5" x14ac:dyDescent="0.25">
      <c r="A30" s="83">
        <v>32</v>
      </c>
      <c r="B30" s="90">
        <v>1001</v>
      </c>
    </row>
    <row r="31" spans="1:5" ht="13.8" thickBot="1" x14ac:dyDescent="0.3">
      <c r="A31" s="85">
        <v>33</v>
      </c>
      <c r="B31" s="91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Osnovni_podatki</vt:lpstr>
      <vt:lpstr>PIONIRJI</vt:lpstr>
      <vt:lpstr>MLADINCI</vt:lpstr>
      <vt:lpstr>PRIPRAVNIKI</vt:lpstr>
      <vt:lpstr>Letnice</vt:lpstr>
      <vt:lpstr>MLADINCI!Print_Area</vt:lpstr>
      <vt:lpstr>PIONIRJI!Print_Area</vt:lpstr>
      <vt:lpstr>PRIPRAVNIKI!Print_Area</vt:lpstr>
      <vt:lpstr>MLADINCI!Print_Titles</vt:lpstr>
      <vt:lpstr>PIONIRJI!Print_Titles</vt:lpstr>
      <vt:lpstr>PRIPRAVNIKI!Print_Titles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Priloga_ocenjevanje</dc:title>
  <dc:creator>GZS</dc:creator>
  <cp:lastModifiedBy>nar66171</cp:lastModifiedBy>
  <cp:lastPrinted>2015-01-25T21:15:56Z</cp:lastPrinted>
  <dcterms:created xsi:type="dcterms:W3CDTF">1997-01-31T12:20:41Z</dcterms:created>
  <dcterms:modified xsi:type="dcterms:W3CDTF">2020-03-01T10:53:01Z</dcterms:modified>
</cp:coreProperties>
</file>